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310" windowHeight="1185"/>
  </bookViews>
  <sheets>
    <sheet name="Документ" sheetId="1" r:id="rId1"/>
  </sheets>
  <definedNames>
    <definedName name="_xlnm._FilterDatabase" localSheetId="0" hidden="1">Документ!$A$8:$G$30</definedName>
    <definedName name="_xlnm.Print_Titles" localSheetId="0">Документ!$6:$8</definedName>
    <definedName name="_xlnm.Print_Area" localSheetId="0">Документ!$A$1:$G$30</definedName>
  </definedNames>
  <calcPr calcId="125725"/>
</workbook>
</file>

<file path=xl/calcChain.xml><?xml version="1.0" encoding="utf-8"?>
<calcChain xmlns="http://schemas.openxmlformats.org/spreadsheetml/2006/main">
  <c r="E12" i="1"/>
  <c r="E26"/>
  <c r="E10"/>
  <c r="E9"/>
  <c r="E15"/>
  <c r="F15" s="1"/>
  <c r="E30"/>
  <c r="D26"/>
  <c r="D22"/>
  <c r="D12"/>
  <c r="D15"/>
  <c r="D16"/>
  <c r="D10"/>
  <c r="D9"/>
  <c r="D30"/>
  <c r="C26"/>
  <c r="C15"/>
  <c r="C12"/>
  <c r="C9"/>
  <c r="C30" s="1"/>
  <c r="F30" s="1"/>
  <c r="F26"/>
  <c r="F25"/>
  <c r="F24"/>
  <c r="F23"/>
  <c r="F22"/>
  <c r="F21"/>
  <c r="F20"/>
  <c r="F19"/>
  <c r="F18"/>
  <c r="F17"/>
  <c r="F16"/>
  <c r="F14"/>
  <c r="F13"/>
  <c r="F12"/>
  <c r="F11"/>
  <c r="F10"/>
  <c r="F9"/>
</calcChain>
</file>

<file path=xl/sharedStrings.xml><?xml version="1.0" encoding="utf-8"?>
<sst xmlns="http://schemas.openxmlformats.org/spreadsheetml/2006/main" count="60" uniqueCount="59">
  <si>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</si>
  <si>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</si>
  <si>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</si>
  <si>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</si>
  <si>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</si>
  <si>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</si>
  <si>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</si>
  <si>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</si>
  <si>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</si>
  <si>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</si>
  <si>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</si>
  <si>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Итого</t>
  </si>
  <si>
    <t>% исполнения к первонач. росписи</t>
  </si>
  <si>
    <t>Наименование</t>
  </si>
  <si>
    <t>Первоначальная роспись</t>
  </si>
  <si>
    <t>Уточненная роспись на год</t>
  </si>
  <si>
    <t>Кассовый расход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</si>
  <si>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</si>
  <si>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</si>
  <si>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</si>
  <si>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</si>
  <si>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</si>
  <si>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</si>
  <si>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</si>
  <si>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</si>
  <si>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(тыс.рублей)</t>
  </si>
  <si>
    <t>Сведения о фактически произведенных расходах за 2016 год по муниципальным программам Окуловского муниципального района</t>
  </si>
  <si>
    <t>Муниципальная программа "Развитие культуры и туризма в Окуловском муниципальном районе на 2014-2020 годы"</t>
  </si>
  <si>
    <t>Муниципальная программа "Развитие образования в Окуловском муниципальном районе на 2014-2020 годы"</t>
  </si>
  <si>
    <t>Муниципальная программа "Доступная среда" в Окуловском муниципальном районе на 2015-2017 годы</t>
  </si>
  <si>
    <t>Муниципальная программа "Управление муниципальными финансами в Окуловском муниципальном районе на 2014-2020 годы"</t>
  </si>
  <si>
    <t>Муниципальная программа "Развитие архивного дела в Окуловском муниципальном районе на 2016-2020 годы"</t>
  </si>
  <si>
    <t>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</si>
  <si>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Муниципальная программа "Развитие системы управления муниципальным имуществом в Окуловском муниципальном районе на 2015-2020 годы"</t>
  </si>
  <si>
    <t>Муниципальная программа "Градостроительная политика на территории Окуловского муниципального района на 2016-2020 годы"</t>
  </si>
  <si>
    <t>Муниципальная программа "Профилактика преступлений и иных правонарушений в Окуловском муниципальном районе на 2014-2016 годы"</t>
  </si>
  <si>
    <t>Муниципальная программа "Развитие сельского хозяйства в Окуловском муниципальном районе на 2014-2020 годы"</t>
  </si>
  <si>
    <t>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</si>
  <si>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>Муниципальная программа "Обеспечение экономического развития Окуловского муниципального района на 2015-2020 годы"</t>
  </si>
  <si>
    <t>Муниципальная программа "Капитальный ремонт муниципального жилого фонда в Окуловском муниципальном районе на 2015-2017 годы"</t>
  </si>
  <si>
    <t>Муниципальная программа "Строительство дошкольных образовательных организаций на территории Окуловского муниципального района на 2014-2018 годы"</t>
  </si>
  <si>
    <t>Муниципальная программа "Развитие муниципальной службы в Администрации Окуловского муниципального района на 2015-2017 годы"</t>
  </si>
  <si>
    <t>Муниципальная программа "Устойчивое развитие сельских территорий Окуловского муниципального района на 2014-2020 годы"</t>
  </si>
  <si>
    <t>Муниципальная программа "Обеспечение жильем молодых семей в Окуловском муниципальном районе на 2015-2017 годы"</t>
  </si>
  <si>
    <t>Муниципальная программа "Развитие физической культуры и спорта в Окуловском муниципальном районе на 2014-2020 годы"</t>
  </si>
  <si>
    <t>Муниципальная программа "Социальная поддержка граждан в Окуловском муниципальном районе на 2016-2020 годы"</t>
  </si>
  <si>
    <t>Муниципальная программа "Капитальный ремонт платины "Верхняя" на реке Перетна Нижнего водохранилища в Окуловском районе Новгородской области на 2015-2016 годы"</t>
  </si>
  <si>
    <t xml:space="preserve">Муниципальная программа "Повышение безопасности дорожного движения в Окуловском муниципальном районе на 2016-2018 годы" </t>
  </si>
  <si>
    <t>Увеличение объема бюджетныхассигнований связано с открытием нового муниципального учреждения в июле 2016 года - МАУ "Центр гребного слалома Окуловского муниципального района"</t>
  </si>
  <si>
    <t>Уведомлением по расчетам между бюджетами департамента архитектуры и градостроительной политики Новгородской области от 07.06.2016 №15 выделены дополнительные ассигнования за счет федерального и областного бюджетов</t>
  </si>
  <si>
    <t>В соответствии с областным законом №983-ОЗ от 30.06.2016 выделены дополнительные ассигнования из областного бюджета</t>
  </si>
  <si>
    <t>Уведомлением по расчетам между бюджетами департамента экономического развития Новгородской области от05.09.2016 № 2253 выделены дополнительные ассигнования из федерального бюджета на поддержку  малого и среднего предпринимательства</t>
  </si>
  <si>
    <t>Уведомлениями по расчетам между бюджетами департамента культуры и туризма Новгородской области от06.06.2016 №№164/8пз, 1647/11у, уведомлением по расчетам между бюджетами департамента финансов Новгородской области от 10.10.2016 № 2480 выделены дополнительные ассигнования из областного бюджета на  погашение просроченной задолженности по расчетам с подрядчиками за выполненные в 2015 году работы за счет средств субсидии на проведение ремонтов зданий (помещений) муниципальных учреждений, подведомственных органам местного самоуправления муниципальных районов области, реализующим полномочия в сфере культуры, на частичную компенсацию дополнительных расходов на повышение заработной оплаты труда работников бюджетной сферы, укрепление материально-технической базы муниципальных учреждений, подведомственных органам местного самоуправления муниципальных районов,  реализующих полномочия в сфере культуры</t>
  </si>
  <si>
    <t>В соответствии с областным законом №1034-ОЗ от 31.08.2016 выделены дополнительные ассигнования из областного бюджета на выравнивание бюджетной обеспеченности поселений</t>
  </si>
  <si>
    <t>В соответствии с областным законом №982-ОЗ от 01.06.2016 выделены дополнительные ассигнования из областного бюджета на обеспечение функционирования и совершенствование информационно-технологической инфраструктуры электронного правительства на территории Новгородской области</t>
  </si>
  <si>
    <t>Экономия средств в связи с уточнением видов работ по муниципальной программе и недостаточности суммы для исполнения по корректировки описания границ населенных пунктов в координатах характерных точек</t>
  </si>
  <si>
    <t>Экономия средств в связи с уточнением мероприятий по муниципальной программе и данных по приватизации и деприватизации муниципального жилья по многоквартирным домам</t>
  </si>
  <si>
    <t xml:space="preserve">пояснения отклонений от первоначального 
плана (менее 95 % или более 105%) </t>
  </si>
  <si>
    <t>Экономия средств врезультате проведенияч торгов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</si>
</sst>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name val="Calibri"/>
      <family val="2"/>
    </font>
    <font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8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3"/>
    <xf numFmtId="0" fontId="7" fillId="0" borderId="4">
      <alignment horizontal="center" vertical="center" wrapText="1"/>
    </xf>
    <xf numFmtId="0" fontId="7" fillId="0" borderId="5"/>
    <xf numFmtId="0" fontId="7" fillId="0" borderId="4">
      <alignment horizontal="center" vertical="center" shrinkToFit="1"/>
    </xf>
    <xf numFmtId="0" fontId="7" fillId="2" borderId="6"/>
    <xf numFmtId="0" fontId="9" fillId="0" borderId="4">
      <alignment horizontal="left"/>
    </xf>
    <xf numFmtId="4" fontId="9" fillId="3" borderId="4">
      <alignment horizontal="right" vertical="top" shrinkToFit="1"/>
    </xf>
    <xf numFmtId="0" fontId="7" fillId="2" borderId="7"/>
    <xf numFmtId="0" fontId="7" fillId="0" borderId="6"/>
    <xf numFmtId="0" fontId="7" fillId="0" borderId="0">
      <alignment horizontal="left" wrapText="1"/>
    </xf>
    <xf numFmtId="49" fontId="7" fillId="0" borderId="4">
      <alignment horizontal="left" vertical="top" wrapText="1"/>
    </xf>
    <xf numFmtId="4" fontId="7" fillId="4" borderId="4">
      <alignment horizontal="right" vertical="top" shrinkToFit="1"/>
    </xf>
    <xf numFmtId="0" fontId="7" fillId="2" borderId="7">
      <alignment horizontal="center"/>
    </xf>
    <xf numFmtId="0" fontId="7" fillId="2" borderId="0">
      <alignment horizontal="center"/>
    </xf>
    <xf numFmtId="4" fontId="7" fillId="0" borderId="4">
      <alignment horizontal="right" vertical="top" shrinkToFit="1"/>
    </xf>
    <xf numFmtId="49" fontId="9" fillId="0" borderId="4">
      <alignment horizontal="left" vertical="top" wrapText="1"/>
    </xf>
    <xf numFmtId="0" fontId="7" fillId="2" borderId="0">
      <alignment horizontal="left"/>
    </xf>
    <xf numFmtId="4" fontId="7" fillId="0" borderId="5">
      <alignment horizontal="right" shrinkToFit="1"/>
    </xf>
    <xf numFmtId="4" fontId="7" fillId="0" borderId="0">
      <alignment horizontal="right" shrinkToFit="1"/>
    </xf>
    <xf numFmtId="0" fontId="7" fillId="2" borderId="6">
      <alignment horizontal="center"/>
    </xf>
  </cellStyleXfs>
  <cellXfs count="46">
    <xf numFmtId="0" fontId="0" fillId="0" borderId="0" xfId="0"/>
    <xf numFmtId="0" fontId="0" fillId="0" borderId="0" xfId="0" applyProtection="1">
      <protection locked="0"/>
    </xf>
    <xf numFmtId="0" fontId="7" fillId="0" borderId="4" xfId="16" applyNumberFormat="1" applyProtection="1">
      <alignment horizontal="center" vertical="center" shrinkToFit="1"/>
      <protection locked="0"/>
    </xf>
    <xf numFmtId="0" fontId="9" fillId="0" borderId="4" xfId="18" applyNumberFormat="1" applyProtection="1">
      <alignment horizontal="left"/>
      <protection locked="0"/>
    </xf>
    <xf numFmtId="0" fontId="7" fillId="0" borderId="6" xfId="21" applyNumberFormat="1" applyProtection="1">
      <protection locked="0"/>
    </xf>
    <xf numFmtId="4" fontId="9" fillId="0" borderId="4" xfId="19" applyNumberFormat="1" applyFill="1" applyProtection="1">
      <alignment horizontal="right" vertical="top" shrinkToFit="1"/>
      <protection locked="0"/>
    </xf>
    <xf numFmtId="0" fontId="7" fillId="0" borderId="4" xfId="16" applyNumberFormat="1" applyFill="1" applyProtection="1">
      <alignment horizontal="center" vertical="center" shrinkToFit="1"/>
      <protection locked="0"/>
    </xf>
    <xf numFmtId="4" fontId="7" fillId="0" borderId="4" xfId="24" applyNumberFormat="1" applyFill="1" applyProtection="1">
      <alignment horizontal="right" vertical="top" shrinkToFit="1"/>
      <protection locked="0"/>
    </xf>
    <xf numFmtId="0" fontId="7" fillId="0" borderId="6" xfId="21" applyNumberFormat="1" applyFill="1" applyProtection="1">
      <protection locked="0"/>
    </xf>
    <xf numFmtId="0" fontId="0" fillId="0" borderId="0" xfId="0" applyFill="1" applyProtection="1">
      <protection locked="0"/>
    </xf>
    <xf numFmtId="0" fontId="7" fillId="0" borderId="0" xfId="8" applyNumberFormat="1" applyFill="1" applyProtection="1">
      <protection locked="0"/>
    </xf>
    <xf numFmtId="0" fontId="8" fillId="0" borderId="0" xfId="10" applyNumberFormat="1" applyFill="1" applyProtection="1">
      <alignment horizontal="center"/>
      <protection locked="0"/>
    </xf>
    <xf numFmtId="0" fontId="7" fillId="0" borderId="0" xfId="11" applyNumberFormat="1" applyFill="1" applyProtection="1">
      <alignment wrapText="1"/>
      <protection locked="0"/>
    </xf>
    <xf numFmtId="0" fontId="7" fillId="0" borderId="0" xfId="12" applyNumberFormat="1" applyFill="1" applyProtection="1">
      <alignment horizontal="right"/>
      <protection locked="0"/>
    </xf>
    <xf numFmtId="49" fontId="7" fillId="0" borderId="4" xfId="23" applyNumberFormat="1" applyFill="1" applyProtection="1">
      <alignment horizontal="left" vertical="top" wrapText="1"/>
      <protection locked="0"/>
    </xf>
    <xf numFmtId="164" fontId="7" fillId="0" borderId="4" xfId="24" applyNumberFormat="1" applyFill="1" applyProtection="1">
      <alignment horizontal="right" vertical="top" shrinkToFit="1"/>
      <protection locked="0"/>
    </xf>
    <xf numFmtId="4" fontId="7" fillId="0" borderId="4" xfId="24" applyNumberFormat="1" applyFill="1" applyAlignment="1" applyProtection="1">
      <alignment horizontal="left" vertical="top" wrapText="1" shrinkToFit="1"/>
      <protection locked="0"/>
    </xf>
    <xf numFmtId="4" fontId="1" fillId="0" borderId="4" xfId="24" applyNumberFormat="1" applyFont="1" applyFill="1" applyAlignment="1" applyProtection="1">
      <alignment horizontal="center" vertical="top" wrapText="1" shrinkToFit="1"/>
      <protection locked="0"/>
    </xf>
    <xf numFmtId="4" fontId="1" fillId="0" borderId="4" xfId="24" applyNumberFormat="1" applyFont="1" applyFill="1" applyAlignment="1" applyProtection="1">
      <alignment horizontal="left" vertical="top" wrapText="1" shrinkToFit="1"/>
      <protection locked="0"/>
    </xf>
    <xf numFmtId="0" fontId="9" fillId="0" borderId="4" xfId="18" applyNumberFormat="1" applyFill="1" applyProtection="1">
      <alignment horizontal="left"/>
      <protection locked="0"/>
    </xf>
    <xf numFmtId="0" fontId="3" fillId="0" borderId="0" xfId="8" applyNumberFormat="1" applyFont="1" applyFill="1" applyAlignment="1" applyProtection="1">
      <alignment horizontal="center"/>
      <protection locked="0"/>
    </xf>
    <xf numFmtId="49" fontId="5" fillId="0" borderId="4" xfId="23" applyNumberFormat="1" applyFont="1" applyProtection="1">
      <alignment horizontal="left" vertical="top" wrapText="1"/>
      <protection locked="0"/>
    </xf>
    <xf numFmtId="49" fontId="5" fillId="0" borderId="4" xfId="23" applyNumberFormat="1" applyFont="1" applyFill="1" applyProtection="1">
      <alignment horizontal="left" vertical="top" wrapText="1"/>
      <protection locked="0"/>
    </xf>
    <xf numFmtId="3" fontId="7" fillId="0" borderId="4" xfId="24" applyNumberFormat="1" applyFill="1" applyProtection="1">
      <alignment horizontal="right" vertical="top" shrinkToFit="1"/>
      <protection locked="0"/>
    </xf>
    <xf numFmtId="3" fontId="5" fillId="0" borderId="4" xfId="24" applyNumberFormat="1" applyFont="1" applyFill="1" applyProtection="1">
      <alignment horizontal="right" vertical="top" shrinkToFit="1"/>
      <protection locked="0"/>
    </xf>
    <xf numFmtId="3" fontId="9" fillId="0" borderId="4" xfId="19" applyNumberFormat="1" applyFill="1" applyProtection="1">
      <alignment horizontal="right" vertical="top" shrinkToFit="1"/>
      <protection locked="0"/>
    </xf>
    <xf numFmtId="0" fontId="5" fillId="0" borderId="4" xfId="23" applyNumberFormat="1" applyFont="1" applyProtection="1">
      <alignment horizontal="left" vertical="top" wrapText="1"/>
      <protection locked="0"/>
    </xf>
    <xf numFmtId="0" fontId="7" fillId="0" borderId="4" xfId="14" applyNumberFormat="1" applyFill="1" applyProtection="1">
      <alignment horizontal="center" vertical="center" wrapText="1"/>
      <protection locked="0"/>
    </xf>
    <xf numFmtId="0" fontId="7" fillId="0" borderId="4" xfId="14" applyFill="1">
      <alignment horizontal="center" vertical="center" wrapText="1"/>
    </xf>
    <xf numFmtId="0" fontId="7" fillId="0" borderId="1" xfId="14" applyNumberFormat="1" applyFill="1" applyBorder="1" applyAlignment="1" applyProtection="1">
      <alignment horizontal="center" vertical="center" wrapText="1"/>
      <protection locked="0"/>
    </xf>
    <xf numFmtId="0" fontId="7" fillId="0" borderId="2" xfId="14" applyNumberFormat="1" applyFill="1" applyBorder="1" applyAlignment="1" applyProtection="1">
      <alignment horizontal="center" vertical="center" wrapText="1"/>
      <protection locked="0"/>
    </xf>
    <xf numFmtId="0" fontId="7" fillId="0" borderId="0" xfId="7" applyNumberFormat="1" applyProtection="1">
      <alignment horizontal="left" vertical="top" wrapText="1"/>
      <protection locked="0"/>
    </xf>
    <xf numFmtId="0" fontId="7" fillId="0" borderId="0" xfId="7">
      <alignment horizontal="left" vertical="top" wrapText="1"/>
    </xf>
    <xf numFmtId="0" fontId="8" fillId="0" borderId="0" xfId="9" applyNumberFormat="1" applyProtection="1">
      <alignment horizontal="center" wrapText="1"/>
      <protection locked="0"/>
    </xf>
    <xf numFmtId="0" fontId="8" fillId="0" borderId="0" xfId="9">
      <alignment horizontal="center" wrapText="1"/>
    </xf>
    <xf numFmtId="0" fontId="7" fillId="0" borderId="0" xfId="11" applyNumberFormat="1" applyProtection="1">
      <alignment wrapText="1"/>
      <protection locked="0"/>
    </xf>
    <xf numFmtId="0" fontId="7" fillId="0" borderId="0" xfId="11">
      <alignment wrapText="1"/>
    </xf>
    <xf numFmtId="0" fontId="6" fillId="0" borderId="0" xfId="10" applyNumberFormat="1" applyFont="1" applyAlignment="1" applyProtection="1">
      <alignment horizontal="center"/>
      <protection locked="0"/>
    </xf>
    <xf numFmtId="0" fontId="8" fillId="0" borderId="0" xfId="10" applyNumberFormat="1" applyAlignment="1" applyProtection="1">
      <alignment horizontal="center"/>
      <protection locked="0"/>
    </xf>
    <xf numFmtId="0" fontId="7" fillId="0" borderId="4" xfId="14" applyNumberFormat="1" applyProtection="1">
      <alignment horizontal="center" vertical="center" wrapText="1"/>
      <protection locked="0"/>
    </xf>
    <xf numFmtId="0" fontId="7" fillId="0" borderId="4" xfId="14">
      <alignment horizontal="center" vertical="center" wrapText="1"/>
    </xf>
    <xf numFmtId="0" fontId="7" fillId="0" borderId="0" xfId="12" applyNumberFormat="1" applyProtection="1">
      <alignment horizontal="right"/>
      <protection locked="0"/>
    </xf>
    <xf numFmtId="0" fontId="7" fillId="0" borderId="0" xfId="12">
      <alignment horizontal="right"/>
    </xf>
    <xf numFmtId="0" fontId="7" fillId="0" borderId="1" xfId="14" applyNumberFormat="1" applyFill="1" applyBorder="1" applyProtection="1">
      <alignment horizontal="center" vertical="center" wrapText="1"/>
      <protection locked="0"/>
    </xf>
    <xf numFmtId="0" fontId="7" fillId="0" borderId="2" xfId="14" applyNumberFormat="1" applyFill="1" applyBorder="1" applyProtection="1">
      <alignment horizontal="center" vertical="center" wrapText="1"/>
      <protection locked="0"/>
    </xf>
    <xf numFmtId="4" fontId="1" fillId="5" borderId="4" xfId="24" applyNumberFormat="1" applyFont="1" applyFill="1" applyAlignment="1" applyProtection="1">
      <alignment horizontal="left" vertical="top" wrapText="1" shrinkToFit="1"/>
      <protection locked="0"/>
    </xf>
  </cellXfs>
  <cellStyles count="33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G31"/>
  <sheetViews>
    <sheetView tabSelected="1" view="pageBreakPreview" zoomScaleNormal="100" zoomScaleSheetLayoutView="100" workbookViewId="0">
      <pane xSplit="2" ySplit="8" topLeftCell="G18" activePane="bottomRight" state="frozen"/>
      <selection pane="topRight" activeCell="C1" sqref="C1"/>
      <selection pane="bottomLeft" activeCell="A9" sqref="A9"/>
      <selection pane="bottomRight" activeCell="G20" sqref="G20"/>
    </sheetView>
  </sheetViews>
  <sheetFormatPr defaultRowHeight="15"/>
  <cols>
    <col min="1" max="1" width="52.140625" style="1" customWidth="1"/>
    <col min="2" max="2" width="9.7109375" style="9" customWidth="1"/>
    <col min="3" max="3" width="20.5703125" style="9" customWidth="1"/>
    <col min="4" max="4" width="15.85546875" style="9" customWidth="1"/>
    <col min="5" max="5" width="20.140625" style="9" customWidth="1"/>
    <col min="6" max="6" width="11.42578125" style="9" customWidth="1"/>
    <col min="7" max="7" width="62.7109375" style="9" customWidth="1"/>
    <col min="8" max="16384" width="9.140625" style="1"/>
  </cols>
  <sheetData>
    <row r="1" spans="1:7" ht="15" customHeight="1">
      <c r="A1" s="31"/>
      <c r="B1" s="32"/>
      <c r="C1" s="32"/>
      <c r="D1" s="32"/>
      <c r="E1" s="32"/>
      <c r="F1" s="10"/>
    </row>
    <row r="2" spans="1:7" ht="15.75" customHeight="1">
      <c r="A2" s="33"/>
      <c r="B2" s="34"/>
      <c r="C2" s="34"/>
      <c r="D2" s="34"/>
      <c r="E2" s="34"/>
      <c r="F2" s="11"/>
      <c r="G2" s="20"/>
    </row>
    <row r="3" spans="1:7" ht="15.75" customHeight="1">
      <c r="A3" s="37" t="s">
        <v>26</v>
      </c>
      <c r="B3" s="38"/>
      <c r="C3" s="38"/>
      <c r="D3" s="38"/>
      <c r="E3" s="38"/>
      <c r="F3" s="38"/>
      <c r="G3" s="38"/>
    </row>
    <row r="4" spans="1:7" ht="15" customHeight="1">
      <c r="A4" s="35"/>
      <c r="B4" s="36"/>
      <c r="C4" s="36"/>
      <c r="D4" s="36"/>
      <c r="E4" s="36"/>
      <c r="F4" s="12"/>
    </row>
    <row r="5" spans="1:7" ht="12.75" customHeight="1">
      <c r="A5" s="41" t="s">
        <v>25</v>
      </c>
      <c r="B5" s="42"/>
      <c r="C5" s="42"/>
      <c r="D5" s="42"/>
      <c r="E5" s="42"/>
      <c r="F5" s="13"/>
    </row>
    <row r="6" spans="1:7" ht="15" customHeight="1">
      <c r="A6" s="39" t="s">
        <v>13</v>
      </c>
      <c r="B6" s="29"/>
      <c r="C6" s="27" t="s">
        <v>14</v>
      </c>
      <c r="D6" s="27" t="s">
        <v>15</v>
      </c>
      <c r="E6" s="43" t="s">
        <v>16</v>
      </c>
      <c r="F6" s="27" t="s">
        <v>12</v>
      </c>
      <c r="G6" s="27" t="s">
        <v>57</v>
      </c>
    </row>
    <row r="7" spans="1:7" ht="60" customHeight="1">
      <c r="A7" s="40"/>
      <c r="B7" s="30"/>
      <c r="C7" s="28"/>
      <c r="D7" s="28"/>
      <c r="E7" s="44"/>
      <c r="F7" s="28"/>
      <c r="G7" s="28"/>
    </row>
    <row r="8" spans="1:7" ht="12.75" customHeight="1">
      <c r="A8" s="2">
        <v>1</v>
      </c>
      <c r="B8" s="6">
        <v>2</v>
      </c>
      <c r="C8" s="6">
        <v>3</v>
      </c>
      <c r="D8" s="6">
        <v>4</v>
      </c>
      <c r="E8" s="6">
        <v>5</v>
      </c>
      <c r="F8" s="6"/>
      <c r="G8" s="6"/>
    </row>
    <row r="9" spans="1:7" ht="193.5" customHeight="1">
      <c r="A9" s="21" t="s">
        <v>27</v>
      </c>
      <c r="B9" s="14" t="s">
        <v>17</v>
      </c>
      <c r="C9" s="23">
        <f>8131100+33901500+5440400</f>
        <v>47473000</v>
      </c>
      <c r="D9" s="23">
        <f>11225565+35638877+5354064</f>
        <v>52218506</v>
      </c>
      <c r="E9" s="23">
        <f>11225444.22+35633499.52+5351256.01</f>
        <v>52210199.75</v>
      </c>
      <c r="F9" s="15">
        <f>E9/C9*100</f>
        <v>109.97872422218946</v>
      </c>
      <c r="G9" s="26" t="s">
        <v>52</v>
      </c>
    </row>
    <row r="10" spans="1:7" ht="39" customHeight="1">
      <c r="A10" s="21" t="s">
        <v>28</v>
      </c>
      <c r="B10" s="14" t="s">
        <v>18</v>
      </c>
      <c r="C10" s="23">
        <v>275636900</v>
      </c>
      <c r="D10" s="23">
        <f>103144794+137114935+4774459+11125547+25494400</f>
        <v>281654135</v>
      </c>
      <c r="E10" s="23">
        <f>103003760+136958683.83+4733110+11114964.51+25494400</f>
        <v>281304918.34000003</v>
      </c>
      <c r="F10" s="15">
        <f t="shared" ref="F10:F20" si="0">E10/C10*100</f>
        <v>102.05633510607616</v>
      </c>
      <c r="G10" s="16"/>
    </row>
    <row r="11" spans="1:7" ht="39" customHeight="1">
      <c r="A11" s="21" t="s">
        <v>29</v>
      </c>
      <c r="B11" s="14" t="s">
        <v>19</v>
      </c>
      <c r="C11" s="23">
        <v>50000</v>
      </c>
      <c r="D11" s="23">
        <v>50000</v>
      </c>
      <c r="E11" s="23">
        <v>50000</v>
      </c>
      <c r="F11" s="15">
        <f t="shared" si="0"/>
        <v>100</v>
      </c>
      <c r="G11" s="16"/>
    </row>
    <row r="12" spans="1:7" ht="43.5" customHeight="1">
      <c r="A12" s="21" t="s">
        <v>30</v>
      </c>
      <c r="B12" s="14" t="s">
        <v>20</v>
      </c>
      <c r="C12" s="23">
        <f>5577800+452600+750500+65000+352900+17786400</f>
        <v>24985200</v>
      </c>
      <c r="D12" s="23">
        <f>15000+15000+5847800+452600+750500+7500+352900+19286400+7500</f>
        <v>26735200</v>
      </c>
      <c r="E12" s="23">
        <f>5772670.41+451773+737130+45000+329193.84+19286400</f>
        <v>26622167.25</v>
      </c>
      <c r="F12" s="15">
        <f t="shared" si="0"/>
        <v>106.55174763459969</v>
      </c>
      <c r="G12" s="16" t="s">
        <v>53</v>
      </c>
    </row>
    <row r="13" spans="1:7" ht="29.25" customHeight="1">
      <c r="A13" s="21" t="s">
        <v>31</v>
      </c>
      <c r="B13" s="14" t="s">
        <v>21</v>
      </c>
      <c r="C13" s="23">
        <v>45000</v>
      </c>
      <c r="D13" s="23">
        <v>45000</v>
      </c>
      <c r="E13" s="23">
        <v>44992.800000000003</v>
      </c>
      <c r="F13" s="15">
        <f t="shared" si="0"/>
        <v>99.984000000000009</v>
      </c>
      <c r="G13" s="7"/>
    </row>
    <row r="14" spans="1:7" ht="66.75" customHeight="1">
      <c r="A14" s="21" t="s">
        <v>32</v>
      </c>
      <c r="B14" s="14" t="s">
        <v>22</v>
      </c>
      <c r="C14" s="23">
        <v>312500</v>
      </c>
      <c r="D14" s="23">
        <v>416400</v>
      </c>
      <c r="E14" s="23">
        <v>369409.58</v>
      </c>
      <c r="F14" s="15">
        <f t="shared" si="0"/>
        <v>118.21106560000001</v>
      </c>
      <c r="G14" s="16" t="s">
        <v>54</v>
      </c>
    </row>
    <row r="15" spans="1:7" ht="45" customHeight="1">
      <c r="A15" s="21" t="s">
        <v>33</v>
      </c>
      <c r="B15" s="14" t="s">
        <v>23</v>
      </c>
      <c r="C15" s="23">
        <f>200000+100000</f>
        <v>300000</v>
      </c>
      <c r="D15" s="23">
        <f>260000+40000</f>
        <v>300000</v>
      </c>
      <c r="E15" s="23">
        <f>235946+30000</f>
        <v>265946</v>
      </c>
      <c r="F15" s="15">
        <f t="shared" si="0"/>
        <v>88.648666666666671</v>
      </c>
      <c r="G15" s="45" t="s">
        <v>56</v>
      </c>
    </row>
    <row r="16" spans="1:7" ht="48.75" customHeight="1">
      <c r="A16" s="21" t="s">
        <v>34</v>
      </c>
      <c r="B16" s="14" t="s">
        <v>24</v>
      </c>
      <c r="C16" s="23">
        <v>400000</v>
      </c>
      <c r="D16" s="23">
        <f>263600</f>
        <v>263600</v>
      </c>
      <c r="E16" s="23">
        <v>234500</v>
      </c>
      <c r="F16" s="15">
        <f t="shared" si="0"/>
        <v>58.625000000000007</v>
      </c>
      <c r="G16" s="45" t="s">
        <v>55</v>
      </c>
    </row>
    <row r="17" spans="1:7" ht="45" customHeight="1">
      <c r="A17" s="21" t="s">
        <v>36</v>
      </c>
      <c r="B17" s="14" t="s">
        <v>0</v>
      </c>
      <c r="C17" s="24">
        <v>10000</v>
      </c>
      <c r="D17" s="23">
        <v>10000</v>
      </c>
      <c r="E17" s="23">
        <v>10000</v>
      </c>
      <c r="F17" s="15">
        <f t="shared" si="0"/>
        <v>100</v>
      </c>
      <c r="G17" s="17"/>
    </row>
    <row r="18" spans="1:7" ht="66" customHeight="1">
      <c r="A18" s="21" t="s">
        <v>37</v>
      </c>
      <c r="B18" s="14" t="s">
        <v>1</v>
      </c>
      <c r="C18" s="23">
        <v>10434000</v>
      </c>
      <c r="D18" s="23">
        <v>11570504</v>
      </c>
      <c r="E18" s="23">
        <v>8447164.8800000008</v>
      </c>
      <c r="F18" s="15">
        <f t="shared" si="0"/>
        <v>80.958068621813311</v>
      </c>
      <c r="G18" s="45" t="s">
        <v>58</v>
      </c>
    </row>
    <row r="19" spans="1:7" ht="87.75" customHeight="1">
      <c r="A19" s="21" t="s">
        <v>38</v>
      </c>
      <c r="B19" s="14" t="s">
        <v>2</v>
      </c>
      <c r="C19" s="23">
        <v>360000</v>
      </c>
      <c r="D19" s="23">
        <v>1384000</v>
      </c>
      <c r="E19" s="23">
        <v>1384000</v>
      </c>
      <c r="F19" s="15">
        <f t="shared" si="0"/>
        <v>384.44444444444446</v>
      </c>
      <c r="G19" s="18" t="s">
        <v>51</v>
      </c>
    </row>
    <row r="20" spans="1:7" ht="45" customHeight="1">
      <c r="A20" s="21" t="s">
        <v>39</v>
      </c>
      <c r="B20" s="14" t="s">
        <v>3</v>
      </c>
      <c r="C20" s="23">
        <v>742800</v>
      </c>
      <c r="D20" s="23">
        <v>369750</v>
      </c>
      <c r="E20" s="23">
        <v>312824.74</v>
      </c>
      <c r="F20" s="15">
        <f t="shared" si="0"/>
        <v>42.114262250942382</v>
      </c>
      <c r="G20" s="45" t="s">
        <v>58</v>
      </c>
    </row>
    <row r="21" spans="1:7" ht="42" customHeight="1">
      <c r="A21" s="21" t="s">
        <v>40</v>
      </c>
      <c r="B21" s="14" t="s">
        <v>4</v>
      </c>
      <c r="C21" s="23">
        <v>1000000</v>
      </c>
      <c r="D21" s="23">
        <v>0</v>
      </c>
      <c r="E21" s="23">
        <v>0</v>
      </c>
      <c r="F21" s="15">
        <f t="shared" ref="F21:F26" si="1">E21/C21*100</f>
        <v>0</v>
      </c>
      <c r="G21" s="16"/>
    </row>
    <row r="22" spans="1:7" ht="41.25" customHeight="1">
      <c r="A22" s="21" t="s">
        <v>41</v>
      </c>
      <c r="B22" s="14" t="s">
        <v>5</v>
      </c>
      <c r="C22" s="23">
        <v>25000</v>
      </c>
      <c r="D22" s="23">
        <f>4000+81700</f>
        <v>85700</v>
      </c>
      <c r="E22" s="23">
        <v>83800</v>
      </c>
      <c r="F22" s="15">
        <f t="shared" si="1"/>
        <v>335.2</v>
      </c>
      <c r="G22" s="16" t="s">
        <v>50</v>
      </c>
    </row>
    <row r="23" spans="1:7" ht="43.5" customHeight="1">
      <c r="A23" s="21" t="s">
        <v>42</v>
      </c>
      <c r="B23" s="14" t="s">
        <v>6</v>
      </c>
      <c r="C23" s="23">
        <v>117400</v>
      </c>
      <c r="D23" s="23">
        <v>0</v>
      </c>
      <c r="E23" s="23">
        <v>0</v>
      </c>
      <c r="F23" s="15">
        <f t="shared" si="1"/>
        <v>0</v>
      </c>
      <c r="G23" s="18"/>
    </row>
    <row r="24" spans="1:7" ht="69" customHeight="1">
      <c r="A24" s="21" t="s">
        <v>43</v>
      </c>
      <c r="B24" s="14" t="s">
        <v>7</v>
      </c>
      <c r="C24" s="23">
        <v>138400</v>
      </c>
      <c r="D24" s="23">
        <v>576450</v>
      </c>
      <c r="E24" s="23">
        <v>576450</v>
      </c>
      <c r="F24" s="15">
        <f t="shared" si="1"/>
        <v>416.51011560693644</v>
      </c>
      <c r="G24" s="16" t="s">
        <v>49</v>
      </c>
    </row>
    <row r="25" spans="1:7" ht="90" customHeight="1">
      <c r="A25" s="21" t="s">
        <v>44</v>
      </c>
      <c r="B25" s="14" t="s">
        <v>8</v>
      </c>
      <c r="C25" s="23">
        <v>2278000</v>
      </c>
      <c r="D25" s="23">
        <v>2531511</v>
      </c>
      <c r="E25" s="23">
        <v>2531491</v>
      </c>
      <c r="F25" s="15">
        <f t="shared" si="1"/>
        <v>111.12778753292363</v>
      </c>
      <c r="G25" s="21" t="s">
        <v>48</v>
      </c>
    </row>
    <row r="26" spans="1:7" s="9" customFormat="1" ht="45.75" customHeight="1">
      <c r="A26" s="22" t="s">
        <v>45</v>
      </c>
      <c r="B26" s="14" t="s">
        <v>9</v>
      </c>
      <c r="C26" s="23">
        <f>98836200+3989200</f>
        <v>102825400</v>
      </c>
      <c r="D26" s="23">
        <f>98649600+4136200</f>
        <v>102785800</v>
      </c>
      <c r="E26" s="23">
        <f>97384144.98+4132714.13</f>
        <v>101516859.11</v>
      </c>
      <c r="F26" s="15">
        <f t="shared" si="1"/>
        <v>98.727414734102652</v>
      </c>
      <c r="G26" s="16"/>
    </row>
    <row r="27" spans="1:7" s="9" customFormat="1" ht="45.75" customHeight="1">
      <c r="A27" s="22" t="s">
        <v>35</v>
      </c>
      <c r="B27" s="22" t="s">
        <v>10</v>
      </c>
      <c r="C27" s="23">
        <v>100000</v>
      </c>
      <c r="D27" s="23">
        <v>122000</v>
      </c>
      <c r="E27" s="23">
        <v>115120</v>
      </c>
      <c r="F27" s="15"/>
      <c r="G27" s="16"/>
    </row>
    <row r="28" spans="1:7" s="9" customFormat="1" ht="45.75" customHeight="1">
      <c r="A28" s="22" t="s">
        <v>47</v>
      </c>
      <c r="B28" s="22"/>
      <c r="C28" s="23">
        <v>200000</v>
      </c>
      <c r="D28" s="23"/>
      <c r="E28" s="23"/>
      <c r="F28" s="15"/>
      <c r="G28" s="16"/>
    </row>
    <row r="29" spans="1:7" s="9" customFormat="1" ht="45.75" customHeight="1">
      <c r="A29" s="22" t="s">
        <v>46</v>
      </c>
      <c r="B29" s="14"/>
      <c r="C29" s="23">
        <v>0</v>
      </c>
      <c r="D29" s="23">
        <v>317170</v>
      </c>
      <c r="E29" s="23">
        <v>317168.75</v>
      </c>
      <c r="F29" s="15"/>
      <c r="G29" s="16"/>
    </row>
    <row r="30" spans="1:7" ht="19.5" customHeight="1">
      <c r="A30" s="3" t="s">
        <v>11</v>
      </c>
      <c r="B30" s="19"/>
      <c r="C30" s="25">
        <f>SUM(C9:C29)</f>
        <v>467433600</v>
      </c>
      <c r="D30" s="25">
        <f>SUM(D9:D29)</f>
        <v>481435726</v>
      </c>
      <c r="E30" s="25">
        <f>SUM(E9:E29)</f>
        <v>476397012.20000005</v>
      </c>
      <c r="F30" s="15">
        <f>E30/C30*100</f>
        <v>101.91757978031532</v>
      </c>
      <c r="G30" s="5"/>
    </row>
    <row r="31" spans="1:7" ht="12.75" customHeight="1">
      <c r="A31" s="4"/>
      <c r="B31" s="8"/>
      <c r="C31" s="8"/>
      <c r="D31" s="8"/>
      <c r="E31" s="8"/>
      <c r="F31" s="8"/>
      <c r="G31" s="8"/>
    </row>
  </sheetData>
  <autoFilter ref="A8:G30"/>
  <mergeCells count="12">
    <mergeCell ref="G6:G7"/>
    <mergeCell ref="B6:B7"/>
    <mergeCell ref="A1:E1"/>
    <mergeCell ref="A2:E2"/>
    <mergeCell ref="A4:E4"/>
    <mergeCell ref="A3:G3"/>
    <mergeCell ref="A6:A7"/>
    <mergeCell ref="C6:C7"/>
    <mergeCell ref="D6:D7"/>
    <mergeCell ref="A5:E5"/>
    <mergeCell ref="E6:E7"/>
    <mergeCell ref="F6:F7"/>
  </mergeCells>
  <phoneticPr fontId="4" type="noConversion"/>
  <pageMargins left="0.27559055118110237" right="0.15748031496062992" top="0.59055118110236227" bottom="0.59055118110236227" header="0.39370078740157483" footer="0.39370078740157483"/>
  <pageSetup paperSize="9" scale="74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Елена Евгеньевна</dc:creator>
  <cp:lastModifiedBy>Анна Иванова</cp:lastModifiedBy>
  <cp:lastPrinted>2017-03-15T07:56:13Z</cp:lastPrinted>
  <dcterms:created xsi:type="dcterms:W3CDTF">2016-03-23T11:23:07Z</dcterms:created>
  <dcterms:modified xsi:type="dcterms:W3CDTF">2017-06-21T10:45:21Z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d:/bud/2015\ReportManager\sqr_generator2016_7.xls</vt:lpwstr>
  </property>
</Properties>
</file>