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13155" windowHeight="11460" activeTab="1"/>
  </bookViews>
  <sheets>
    <sheet name="Форма № 1 Доходы" sheetId="1" r:id="rId1"/>
    <sheet name="Форма № 2 Расходы" sheetId="2" r:id="rId2"/>
    <sheet name="Форма № 3 ИФДБ" sheetId="3" r:id="rId3"/>
    <sheet name="лист" sheetId="4" r:id="rId4"/>
    <sheet name="Лист1" sheetId="5" r:id="rId5"/>
  </sheets>
  <externalReferences>
    <externalReference r:id="rId6"/>
  </externalReferences>
  <definedNames>
    <definedName name="Z_0C0319B8_B455_49DE_8E25_AB7E79C11706_.wvu.PrintArea" localSheetId="2" hidden="1">'Форма № 3 ИФДБ'!$A$1:$R$21</definedName>
    <definedName name="Z_0C0319B8_B455_49DE_8E25_AB7E79C11706_.wvu.PrintTitles" localSheetId="1" hidden="1">'Форма № 2 Расходы'!$2:$3</definedName>
    <definedName name="Z_237A5E1A_B40D_4AFA_B67B_D65C0F901ECF_.wvu.PrintArea" localSheetId="2" hidden="1">'Форма № 3 ИФДБ'!$A$1:$R$25</definedName>
    <definedName name="Z_237A5E1A_B40D_4AFA_B67B_D65C0F901ECF_.wvu.PrintTitles" localSheetId="1" hidden="1">'Форма № 2 Расходы'!$2:$3</definedName>
    <definedName name="Z_2EC94EFD_3223_4644_8C3C_7C5D9C7EFE50_.wvu.PrintArea" localSheetId="2" hidden="1">'Форма № 3 ИФДБ'!$A$1:$R$21</definedName>
    <definedName name="Z_2EC94EFD_3223_4644_8C3C_7C5D9C7EFE50_.wvu.PrintTitles" localSheetId="1" hidden="1">'Форма № 2 Расходы'!$2:$3</definedName>
    <definedName name="Z_32EE7811_1792_49EC_9BAB_E031CA19DF52_.wvu.PrintTitles" localSheetId="1" hidden="1">'Форма № 2 Расходы'!$2:$3</definedName>
    <definedName name="Z_32EE7811_1792_49EC_9BAB_E031CA19DF52_.wvu.Rows" localSheetId="3" hidden="1">лист!#REF!</definedName>
    <definedName name="Z_407F8DFE_5448_4BA4_BF6D_903C5D0B292A_.wvu.PrintArea" localSheetId="2" hidden="1">'Форма № 3 ИФДБ'!$A$1:$R$21</definedName>
    <definedName name="Z_407F8DFE_5448_4BA4_BF6D_903C5D0B292A_.wvu.PrintTitles" localSheetId="1" hidden="1">'Форма № 2 Расходы'!$2:$3</definedName>
    <definedName name="Z_48110A77_EE78_4427_8FC9_4A8EB1D7D426_.wvu.PrintArea" localSheetId="2" hidden="1">'Форма № 3 ИФДБ'!$A$1:$R$25</definedName>
    <definedName name="Z_48110A77_EE78_4427_8FC9_4A8EB1D7D426_.wvu.PrintTitles" localSheetId="1" hidden="1">'Форма № 2 Расходы'!$2:$3</definedName>
    <definedName name="Z_4A08ABBE_44BA_4DC6_9A5F_E664EE767CA2_.wvu.PrintArea" localSheetId="2" hidden="1">'Форма № 3 ИФДБ'!$A$1:$R$21</definedName>
    <definedName name="Z_4A08ABBE_44BA_4DC6_9A5F_E664EE767CA2_.wvu.PrintTitles" localSheetId="1" hidden="1">'Форма № 2 Расходы'!$2:$3</definedName>
    <definedName name="Z_5AED97AA_B1D4_4E03_B63E_7C6D8C0B40F0_.wvu.PrintArea" localSheetId="2" hidden="1">'Форма № 3 ИФДБ'!$A$1:$R$21</definedName>
    <definedName name="Z_5AED97AA_B1D4_4E03_B63E_7C6D8C0B40F0_.wvu.PrintTitles" localSheetId="1" hidden="1">'Форма № 2 Расходы'!$2:$3</definedName>
    <definedName name="Z_5F2A233D_C7E5_4FBA_9E8D_1CAF30365ABB_.wvu.PrintArea" localSheetId="2" hidden="1">'Форма № 3 ИФДБ'!$A$1:$R$21</definedName>
    <definedName name="Z_5F2A233D_C7E5_4FBA_9E8D_1CAF30365ABB_.wvu.PrintTitles" localSheetId="1" hidden="1">'Форма № 2 Расходы'!$2:$3</definedName>
    <definedName name="Z_6547FD52_5DE4_4021_8292_52B790D5F781_.wvu.PrintTitles" localSheetId="1" hidden="1">'Форма № 2 Расходы'!$2:$3</definedName>
    <definedName name="Z_688BBEB2_EBE7_4D53_8B39_0E8F1BBDD3D3_.wvu.PrintArea" localSheetId="2" hidden="1">'Форма № 3 ИФДБ'!$A$1:$R$21</definedName>
    <definedName name="Z_688BBEB2_EBE7_4D53_8B39_0E8F1BBDD3D3_.wvu.PrintTitles" localSheetId="1" hidden="1">'Форма № 2 Расходы'!$2:$3</definedName>
    <definedName name="Z_6B2360F0_769B_4A37_89A3_3D43044DC661_.wvu.PrintTitles" localSheetId="1" hidden="1">'Форма № 2 Расходы'!$2:$3</definedName>
    <definedName name="Z_6B2360F0_769B_4A37_89A3_3D43044DC661_.wvu.Rows" localSheetId="3" hidden="1">лист!#REF!</definedName>
    <definedName name="Z_727208C5_90CC_48F4_8BC5_59ECA8DAB5E6_.wvu.PrintArea" localSheetId="2" hidden="1">'Форма № 3 ИФДБ'!$A$1:$R$21</definedName>
    <definedName name="Z_727208C5_90CC_48F4_8BC5_59ECA8DAB5E6_.wvu.PrintTitles" localSheetId="1" hidden="1">'Форма № 2 Расходы'!$2:$3</definedName>
    <definedName name="Z_841DB5B9_9D39_42B9_9485_4CCE7553F5A7_.wvu.PrintArea" localSheetId="2" hidden="1">'Форма № 3 ИФДБ'!$A$1:$R$25</definedName>
    <definedName name="Z_841DB5B9_9D39_42B9_9485_4CCE7553F5A7_.wvu.PrintTitles" localSheetId="1" hidden="1">'Форма № 2 Расходы'!$2:$3</definedName>
    <definedName name="Z_841DB5B9_9D39_42B9_9485_4CCE7553F5A7_.wvu.Rows" localSheetId="0" hidden="1">'Форма № 1 Доходы'!$11:$16,'Форма № 1 Доходы'!$26:$29</definedName>
    <definedName name="Z_841DB5B9_9D39_42B9_9485_4CCE7553F5A7_.wvu.Rows" localSheetId="1" hidden="1">'Форма № 2 Расходы'!$12:$12,'Форма № 2 Расходы'!$14:$15,'Форма № 2 Расходы'!$19:$22,'Форма № 2 Расходы'!$33:$33,'Форма № 2 Расходы'!$37:$38,'Форма № 2 Расходы'!$40:$40,'Форма № 2 Расходы'!$44:$45,'Форма № 2 Расходы'!$47:$47,'Форма № 2 Расходы'!$50:$50,'Форма № 2 Расходы'!$53:$55,'Форма № 2 Расходы'!$57:$58,'Форма № 2 Расходы'!$61:$62,'Форма № 2 Расходы'!$68:$74,'Форма № 2 Расходы'!$79:$81,'Форма № 2 Расходы'!$83:$83,'Форма № 2 Расходы'!$87:$88,'Форма № 2 Расходы'!$90:$99,'Форма № 2 Расходы'!$102:$103,'Форма № 2 Расходы'!$105:$105,'Форма № 2 Расходы'!$108:$114,'Форма № 2 Расходы'!$117:$117</definedName>
    <definedName name="Z_88C792F4_414A_4321_A609_ECD60A983263_.wvu.PrintArea" localSheetId="2" hidden="1">'Форма № 3 ИФДБ'!$A$1:$R$21</definedName>
    <definedName name="Z_88C792F4_414A_4321_A609_ECD60A983263_.wvu.PrintTitles" localSheetId="1" hidden="1">'Форма № 2 Расходы'!$2:$3</definedName>
    <definedName name="Z_9386D0DD_1578_46D4_9FEE_0F1EAFEC2067_.wvu.PrintArea" localSheetId="2" hidden="1">'Форма № 3 ИФДБ'!$A$1:$R$21</definedName>
    <definedName name="Z_9386D0DD_1578_46D4_9FEE_0F1EAFEC2067_.wvu.PrintTitles" localSheetId="1" hidden="1">'Форма № 2 Расходы'!$2:$3</definedName>
    <definedName name="Z_A8A4CFB3_70AF_4553_9FB8_C239170DC2DF_.wvu.PrintArea" localSheetId="2" hidden="1">'Форма № 3 ИФДБ'!$A$1:$R$21</definedName>
    <definedName name="Z_A8A4CFB3_70AF_4553_9FB8_C239170DC2DF_.wvu.PrintTitles" localSheetId="1" hidden="1">'Форма № 2 Расходы'!$2:$3</definedName>
    <definedName name="Z_AE254DC0_BBB4_4792_85BB_FA676C64CC7A_.wvu.PrintArea" localSheetId="2" hidden="1">'Форма № 3 ИФДБ'!$A$1:$R$25</definedName>
    <definedName name="Z_AE254DC0_BBB4_4792_85BB_FA676C64CC7A_.wvu.PrintTitles" localSheetId="1" hidden="1">'Форма № 2 Расходы'!$2:$3</definedName>
    <definedName name="Z_BB41BF02_D4DB_4789_95DA_6CF98CA93F24_.wvu.PrintArea" localSheetId="2" hidden="1">'Форма № 3 ИФДБ'!$A$1:$R$21</definedName>
    <definedName name="Z_BB41BF02_D4DB_4789_95DA_6CF98CA93F24_.wvu.PrintTitles" localSheetId="1" hidden="1">'Форма № 2 Расходы'!$2:$3</definedName>
    <definedName name="Z_C642E6B8_6547_4F5E_94D6_A5C310CFE64A_.wvu.PrintArea" localSheetId="2" hidden="1">'Форма № 3 ИФДБ'!$A$1:$R$21</definedName>
    <definedName name="Z_C642E6B8_6547_4F5E_94D6_A5C310CFE64A_.wvu.PrintTitles" localSheetId="1" hidden="1">'Форма № 2 Расходы'!$2:$3</definedName>
    <definedName name="Z_DE557C04_7254_4776_AC1C_0CF3B73D7727_.wvu.PrintTitles" localSheetId="1" hidden="1">'Форма № 2 Расходы'!$2:$3</definedName>
    <definedName name="Z_DE557C04_7254_4776_AC1C_0CF3B73D7727_.wvu.Rows" localSheetId="3" hidden="1">лист!#REF!</definedName>
    <definedName name="Z_E9483D12_D84E_493C_88BD_D43B4FD367CC_.wvu.PrintArea" localSheetId="2" hidden="1">'Форма № 3 ИФДБ'!$A$1:$R$25</definedName>
    <definedName name="Z_E9483D12_D84E_493C_88BD_D43B4FD367CC_.wvu.PrintTitles" localSheetId="1" hidden="1">'Форма № 2 Расходы'!$2:$3</definedName>
    <definedName name="_xlnm.Print_Titles" localSheetId="1">'Форма № 2 Расходы'!$2:$3</definedName>
    <definedName name="_xlnm.Print_Area" localSheetId="2">'Форма № 3 ИФДБ'!$A$1:$R$25</definedName>
  </definedNames>
  <calcPr calcId="125725"/>
  <customWorkbookViews>
    <customWorkbookView name="ignatievatg - Личное представление" guid="{E9483D12-D84E-493C-88BD-D43B4FD367CC}" mergeInterval="0" personalView="1" maximized="1" xWindow="1" yWindow="1" windowWidth="1920" windowHeight="808" activeSheetId="2"/>
    <customWorkbookView name="chernobaevaea - Личное представление" guid="{48110A77-EE78-4427-8FC9-4A8EB1D7D426}" mergeInterval="0" personalView="1" maximized="1" xWindow="1" yWindow="1" windowWidth="1280" windowHeight="794" activeSheetId="2"/>
    <customWorkbookView name="Степанова Екатерина Анатольевна - Личное представление" guid="{407F8DFE-5448-4BA4-BF6D-903C5D0B292A}" mergeInterval="0" personalView="1" maximized="1" xWindow="1" yWindow="1" windowWidth="1893" windowHeight="844" activeSheetId="4"/>
    <customWorkbookView name="Ежова Ирина Сергеевна - Личное представление" guid="{2EC94EFD-3223-4644-8C3C-7C5D9C7EFE50}" mergeInterval="0" personalView="1" maximized="1" xWindow="1" yWindow="1" windowWidth="1916" windowHeight="817" activeSheetId="4"/>
    <customWorkbookView name="osiva_470 - Личное представление" guid="{C642E6B8-6547-4F5E-94D6-A5C310CFE64A}" mergeInterval="0" personalView="1" maximized="1" windowWidth="1916" windowHeight="865" activeSheetId="1"/>
    <customWorkbookView name="Богданова Марина Николаевна - Личное представление" guid="{A8A4CFB3-70AF-4553-9FB8-C239170DC2DF}" mergeInterval="0" personalView="1" maximized="1" windowWidth="1916" windowHeight="855" activeSheetId="1"/>
    <customWorkbookView name="tnkuzn_453 - Личное представление" guid="{32EE7811-1792-49EC-9BAB-E031CA19DF52}" mergeInterval="0" personalView="1" maximized="1" xWindow="1" yWindow="1" windowWidth="1280" windowHeight="804" activeSheetId="4"/>
    <customWorkbookView name="Яковлева Светлана Николаевна - Личное представление" guid="{BB41BF02-D4DB-4789-95DA-6CF98CA93F24}" mergeInterval="0" personalView="1" maximized="1" windowWidth="1916" windowHeight="825" activeSheetId="2"/>
    <customWorkbookView name="Перцева Татьяна Николаевна - Личное представление" guid="{6B2360F0-769B-4A37-89A3-3D43044DC661}" mergeInterval="0" personalView="1" maximized="1" windowWidth="1916" windowHeight="773" activeSheetId="2"/>
    <customWorkbookView name="Михайлова Елена Владимировна - Личное представление" guid="{9386D0DD-1578-46D4-9FEE-0F1EAFEC2067}" mergeInterval="0" personalView="1" maximized="1" windowWidth="1916" windowHeight="797" activeSheetId="2"/>
    <customWorkbookView name="iviva_480 - Личное представление" guid="{88C792F4-414A-4321-A609-ECD60A983263}" mergeInterval="0" personalView="1" maximized="1" windowWidth="1916" windowHeight="845" activeSheetId="2"/>
    <customWorkbookView name="Ежова  - Личное представление" guid="{4A08ABBE-44BA-4DC6-9A5F-E664EE767CA2}" mergeInterval="0" personalView="1" maximized="1" xWindow="1" yWindow="1" windowWidth="1916" windowHeight="850" activeSheetId="2"/>
    <customWorkbookView name="Каргина Наталья Евгеньевна - Личное представление" guid="{5F2A233D-C7E5-4FBA-9E8D-1CAF30365ABB}" mergeInterval="0" personalView="1" maximized="1" windowWidth="1916" windowHeight="805" activeSheetId="2"/>
    <customWorkbookView name="Кадничанская Анастасия Владимировна - Личное представление" guid="{0C0319B8-B455-49DE-8E25-AB7E79C11706}" mergeInterval="0" personalView="1" maximized="1" windowWidth="1675" windowHeight="865" activeSheetId="2"/>
    <customWorkbookView name="Диброва Надежда Сергеевна - Личное представление" guid="{6547FD52-5DE4-4021-8292-52B790D5F781}" mergeInterval="0" personalView="1" maximized="1" xWindow="1" yWindow="1" windowWidth="1916" windowHeight="850" activeSheetId="4"/>
    <customWorkbookView name="nfegor_457 - Личное представление" guid="{DE557C04-7254-4776-AC1C-0CF3B73D7727}" mergeInterval="0" personalView="1" maximized="1" windowWidth="1726" windowHeight="852" activeSheetId="4"/>
    <customWorkbookView name="Гофман Елена Сергеевна - Личное представление" guid="{5AED97AA-B1D4-4E03-B63E-7C6D8C0B40F0}" mergeInterval="0" personalView="1" maximized="1" windowWidth="1276" windowHeight="651" activeSheetId="2"/>
    <customWorkbookView name="Родина Юлия Владимировна - Личное представление" guid="{727208C5-90CC-48F4-8BC5-59ECA8DAB5E6}" mergeInterval="0" personalView="1" maximized="1" windowWidth="1916" windowHeight="829" activeSheetId="1"/>
    <customWorkbookView name="omlevi_473 - Личное представление" guid="{688BBEB2-EBE7-4D53-8B39-0E8F1BBDD3D3}" mergeInterval="0" personalView="1" maximized="1" windowWidth="1916" windowHeight="835" activeSheetId="2"/>
    <customWorkbookView name="uubetc_481 - Личное представление" guid="{237A5E1A-B40D-4AFA-B67B-D65C0F901ECF}" mergeInterval="0" personalView="1" maximized="1" windowWidth="1872" windowHeight="778" activeSheetId="1"/>
    <customWorkbookView name="asivanova - Личное представление" guid="{AE254DC0-BBB4-4792-85BB-FA676C64CC7A}" mergeInterval="0" personalView="1" maximized="1" xWindow="1" yWindow="1" windowWidth="1920" windowHeight="808" activeSheetId="3" showComments="commIndAndComment"/>
    <customWorkbookView name="Наталья Стифеева - Личное представление" guid="{841DB5B9-9D39-42B9-9485-4CCE7553F5A7}" mergeInterval="0" personalView="1" maximized="1" windowWidth="1276" windowHeight="719" activeSheetId="1"/>
  </customWorkbookViews>
</workbook>
</file>

<file path=xl/calcChain.xml><?xml version="1.0" encoding="utf-8"?>
<calcChain xmlns="http://schemas.openxmlformats.org/spreadsheetml/2006/main">
  <c r="P41" i="2"/>
  <c r="P25"/>
  <c r="M25"/>
  <c r="P8" i="3" l="1"/>
  <c r="P11"/>
  <c r="Q29" i="1" l="1"/>
  <c r="N29"/>
  <c r="K29"/>
  <c r="J29"/>
  <c r="G29"/>
  <c r="Q28"/>
  <c r="N28"/>
  <c r="K28"/>
  <c r="J28"/>
  <c r="G28"/>
  <c r="Q27"/>
  <c r="N27"/>
  <c r="K27"/>
  <c r="J27"/>
  <c r="G27"/>
  <c r="Q26"/>
  <c r="N26"/>
  <c r="K26"/>
  <c r="J26"/>
  <c r="G26"/>
  <c r="Q25"/>
  <c r="N25"/>
  <c r="K25"/>
  <c r="J25"/>
  <c r="G25"/>
  <c r="E25"/>
  <c r="Q24"/>
  <c r="N24"/>
  <c r="K24"/>
  <c r="J24"/>
  <c r="G24"/>
  <c r="E24"/>
  <c r="Q23"/>
  <c r="N23"/>
  <c r="K23"/>
  <c r="J23"/>
  <c r="G23"/>
  <c r="E23"/>
  <c r="Q22"/>
  <c r="N22"/>
  <c r="K22"/>
  <c r="J22"/>
  <c r="G22"/>
  <c r="P21"/>
  <c r="M21"/>
  <c r="I21"/>
  <c r="F21"/>
  <c r="F20" s="1"/>
  <c r="D21"/>
  <c r="J21" s="1"/>
  <c r="C21"/>
  <c r="C20" s="1"/>
  <c r="I20"/>
  <c r="Q19"/>
  <c r="N19"/>
  <c r="K19"/>
  <c r="J19"/>
  <c r="G19"/>
  <c r="E19"/>
  <c r="Q18"/>
  <c r="N18"/>
  <c r="K18"/>
  <c r="J18"/>
  <c r="G18"/>
  <c r="E18"/>
  <c r="Q17"/>
  <c r="N17"/>
  <c r="K17"/>
  <c r="J17"/>
  <c r="G17"/>
  <c r="E17"/>
  <c r="Q16"/>
  <c r="N16"/>
  <c r="K16"/>
  <c r="J16"/>
  <c r="G16"/>
  <c r="E16"/>
  <c r="Q15"/>
  <c r="N15"/>
  <c r="K15"/>
  <c r="J15"/>
  <c r="G15"/>
  <c r="E15"/>
  <c r="Q14"/>
  <c r="N14"/>
  <c r="K14"/>
  <c r="J14"/>
  <c r="G14"/>
  <c r="E14"/>
  <c r="Q13"/>
  <c r="N13"/>
  <c r="K13"/>
  <c r="J13"/>
  <c r="G13"/>
  <c r="E13"/>
  <c r="Q12"/>
  <c r="N12"/>
  <c r="K12"/>
  <c r="J12"/>
  <c r="G12"/>
  <c r="E12"/>
  <c r="Q11"/>
  <c r="N11"/>
  <c r="K11"/>
  <c r="J11"/>
  <c r="G11"/>
  <c r="E11"/>
  <c r="Q10"/>
  <c r="N10"/>
  <c r="K10"/>
  <c r="J10"/>
  <c r="G10"/>
  <c r="E10"/>
  <c r="Q9"/>
  <c r="N9"/>
  <c r="K9"/>
  <c r="J9"/>
  <c r="G9"/>
  <c r="E9"/>
  <c r="Q8"/>
  <c r="N8"/>
  <c r="K8"/>
  <c r="J8"/>
  <c r="G8"/>
  <c r="E8"/>
  <c r="Q7"/>
  <c r="N7"/>
  <c r="K7"/>
  <c r="J7"/>
  <c r="G7"/>
  <c r="E7"/>
  <c r="Q6"/>
  <c r="N6"/>
  <c r="K6"/>
  <c r="J6"/>
  <c r="G6"/>
  <c r="E6"/>
  <c r="P5"/>
  <c r="M5"/>
  <c r="I5"/>
  <c r="F5"/>
  <c r="D5"/>
  <c r="C5"/>
  <c r="G5" s="1"/>
  <c r="D20" l="1"/>
  <c r="J20" s="1"/>
  <c r="N21"/>
  <c r="K5"/>
  <c r="F4"/>
  <c r="J5"/>
  <c r="I4"/>
  <c r="N5"/>
  <c r="M20"/>
  <c r="M4" s="1"/>
  <c r="K21"/>
  <c r="Q21"/>
  <c r="G20"/>
  <c r="K4"/>
  <c r="K20"/>
  <c r="D4"/>
  <c r="P20"/>
  <c r="P4" s="1"/>
  <c r="J4"/>
  <c r="N4"/>
  <c r="Q5"/>
  <c r="C4"/>
  <c r="G4" s="1"/>
  <c r="G21"/>
  <c r="E5"/>
  <c r="E20"/>
  <c r="E21"/>
  <c r="N20" l="1"/>
  <c r="Q4"/>
  <c r="Q20"/>
  <c r="E4"/>
  <c r="I11" i="3" l="1"/>
  <c r="I8"/>
  <c r="I4" s="1"/>
  <c r="P24"/>
  <c r="M24"/>
  <c r="P4"/>
  <c r="M4"/>
  <c r="F4"/>
  <c r="D4"/>
  <c r="C4"/>
  <c r="D13" i="2" l="1"/>
  <c r="D26" l="1"/>
  <c r="Q5" l="1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32"/>
  <c r="Q33"/>
  <c r="Q34"/>
  <c r="Q35"/>
  <c r="Q36"/>
  <c r="Q37"/>
  <c r="Q38"/>
  <c r="Q39"/>
  <c r="Q40"/>
  <c r="Q41"/>
  <c r="Q43"/>
  <c r="Q44"/>
  <c r="Q45"/>
  <c r="Q47"/>
  <c r="Q48"/>
  <c r="Q49"/>
  <c r="Q50"/>
  <c r="Q51"/>
  <c r="Q53"/>
  <c r="Q54"/>
  <c r="Q55"/>
  <c r="Q56"/>
  <c r="Q57"/>
  <c r="Q58"/>
  <c r="Q59"/>
  <c r="Q60"/>
  <c r="Q61"/>
  <c r="Q62"/>
  <c r="Q63"/>
  <c r="Q65"/>
  <c r="Q66"/>
  <c r="Q67"/>
  <c r="Q68"/>
  <c r="Q69"/>
  <c r="Q71"/>
  <c r="Q72"/>
  <c r="Q73"/>
  <c r="Q74"/>
  <c r="Q76"/>
  <c r="Q77"/>
  <c r="Q78"/>
  <c r="Q79"/>
  <c r="Q80"/>
  <c r="Q81"/>
  <c r="Q82"/>
  <c r="Q83"/>
  <c r="Q84"/>
  <c r="Q86"/>
  <c r="Q87"/>
  <c r="Q88"/>
  <c r="Q89"/>
  <c r="Q91"/>
  <c r="Q92"/>
  <c r="Q93"/>
  <c r="Q94"/>
  <c r="Q95"/>
  <c r="Q96"/>
  <c r="Q97"/>
  <c r="Q98"/>
  <c r="Q99"/>
  <c r="Q101"/>
  <c r="Q102"/>
  <c r="Q103"/>
  <c r="Q104"/>
  <c r="Q105"/>
  <c r="Q107"/>
  <c r="Q108"/>
  <c r="Q109"/>
  <c r="Q110"/>
  <c r="Q112"/>
  <c r="Q113"/>
  <c r="Q114"/>
  <c r="Q116"/>
  <c r="Q117"/>
  <c r="Q119"/>
  <c r="Q120"/>
  <c r="Q121"/>
  <c r="Q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32"/>
  <c r="N33"/>
  <c r="N34"/>
  <c r="N35"/>
  <c r="N36"/>
  <c r="N37"/>
  <c r="N38"/>
  <c r="N39"/>
  <c r="N40"/>
  <c r="N41"/>
  <c r="N43"/>
  <c r="N44"/>
  <c r="N45"/>
  <c r="N47"/>
  <c r="N48"/>
  <c r="N49"/>
  <c r="N50"/>
  <c r="N51"/>
  <c r="N53"/>
  <c r="N54"/>
  <c r="N55"/>
  <c r="N56"/>
  <c r="N57"/>
  <c r="N58"/>
  <c r="N59"/>
  <c r="N60"/>
  <c r="N61"/>
  <c r="N62"/>
  <c r="N63"/>
  <c r="N65"/>
  <c r="N66"/>
  <c r="N67"/>
  <c r="N68"/>
  <c r="N69"/>
  <c r="N71"/>
  <c r="N72"/>
  <c r="N73"/>
  <c r="N74"/>
  <c r="N76"/>
  <c r="N77"/>
  <c r="N78"/>
  <c r="N79"/>
  <c r="N80"/>
  <c r="N81"/>
  <c r="N82"/>
  <c r="N83"/>
  <c r="N84"/>
  <c r="N86"/>
  <c r="N87"/>
  <c r="N88"/>
  <c r="N89"/>
  <c r="N91"/>
  <c r="N92"/>
  <c r="N93"/>
  <c r="N94"/>
  <c r="N95"/>
  <c r="N96"/>
  <c r="N97"/>
  <c r="N98"/>
  <c r="N99"/>
  <c r="N101"/>
  <c r="N102"/>
  <c r="N103"/>
  <c r="N104"/>
  <c r="N105"/>
  <c r="N107"/>
  <c r="N108"/>
  <c r="N109"/>
  <c r="N110"/>
  <c r="N112"/>
  <c r="N113"/>
  <c r="N114"/>
  <c r="N116"/>
  <c r="N117"/>
  <c r="N119"/>
  <c r="N120"/>
  <c r="N121"/>
  <c r="N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3"/>
  <c r="K43"/>
  <c r="J44"/>
  <c r="K44"/>
  <c r="J45"/>
  <c r="K45"/>
  <c r="J47"/>
  <c r="K47"/>
  <c r="J48"/>
  <c r="K48"/>
  <c r="J49"/>
  <c r="K49"/>
  <c r="J50"/>
  <c r="K50"/>
  <c r="J51"/>
  <c r="K51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5"/>
  <c r="K65"/>
  <c r="J66"/>
  <c r="K66"/>
  <c r="J67"/>
  <c r="K67"/>
  <c r="J68"/>
  <c r="K68"/>
  <c r="J69"/>
  <c r="K69"/>
  <c r="J71"/>
  <c r="K71"/>
  <c r="J72"/>
  <c r="K72"/>
  <c r="J73"/>
  <c r="K73"/>
  <c r="J74"/>
  <c r="K74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6"/>
  <c r="K86"/>
  <c r="J87"/>
  <c r="K87"/>
  <c r="J88"/>
  <c r="K88"/>
  <c r="J89"/>
  <c r="K89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1"/>
  <c r="K101"/>
  <c r="J102"/>
  <c r="K102"/>
  <c r="J103"/>
  <c r="K103"/>
  <c r="J104"/>
  <c r="K104"/>
  <c r="J105"/>
  <c r="K105"/>
  <c r="J107"/>
  <c r="K107"/>
  <c r="J108"/>
  <c r="K108"/>
  <c r="J109"/>
  <c r="K109"/>
  <c r="J110"/>
  <c r="K110"/>
  <c r="J112"/>
  <c r="K112"/>
  <c r="J113"/>
  <c r="K113"/>
  <c r="J114"/>
  <c r="K114"/>
  <c r="J116"/>
  <c r="K116"/>
  <c r="J117"/>
  <c r="K117"/>
  <c r="J119"/>
  <c r="K119"/>
  <c r="J120"/>
  <c r="K120"/>
  <c r="J121"/>
  <c r="K121"/>
  <c r="K4"/>
  <c r="J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32"/>
  <c r="G33"/>
  <c r="G34"/>
  <c r="G35"/>
  <c r="G36"/>
  <c r="G37"/>
  <c r="G38"/>
  <c r="G39"/>
  <c r="G40"/>
  <c r="G41"/>
  <c r="G43"/>
  <c r="G44"/>
  <c r="G45"/>
  <c r="G47"/>
  <c r="G48"/>
  <c r="G49"/>
  <c r="G50"/>
  <c r="G51"/>
  <c r="G53"/>
  <c r="G54"/>
  <c r="G55"/>
  <c r="G56"/>
  <c r="G57"/>
  <c r="G58"/>
  <c r="G59"/>
  <c r="G60"/>
  <c r="G61"/>
  <c r="G62"/>
  <c r="G63"/>
  <c r="G65"/>
  <c r="G66"/>
  <c r="G67"/>
  <c r="G68"/>
  <c r="G69"/>
  <c r="G71"/>
  <c r="G72"/>
  <c r="G73"/>
  <c r="G74"/>
  <c r="G76"/>
  <c r="G77"/>
  <c r="G78"/>
  <c r="G79"/>
  <c r="G80"/>
  <c r="G81"/>
  <c r="G82"/>
  <c r="G83"/>
  <c r="G84"/>
  <c r="G86"/>
  <c r="G87"/>
  <c r="G88"/>
  <c r="G89"/>
  <c r="G91"/>
  <c r="G92"/>
  <c r="G93"/>
  <c r="G94"/>
  <c r="G95"/>
  <c r="G96"/>
  <c r="G97"/>
  <c r="G98"/>
  <c r="G99"/>
  <c r="G101"/>
  <c r="G102"/>
  <c r="G103"/>
  <c r="G104"/>
  <c r="G105"/>
  <c r="G107"/>
  <c r="G108"/>
  <c r="G109"/>
  <c r="G110"/>
  <c r="G112"/>
  <c r="G113"/>
  <c r="G114"/>
  <c r="G116"/>
  <c r="G117"/>
  <c r="G119"/>
  <c r="G120"/>
  <c r="G121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32"/>
  <c r="E33"/>
  <c r="E34"/>
  <c r="E35"/>
  <c r="E36"/>
  <c r="E37"/>
  <c r="E38"/>
  <c r="E39"/>
  <c r="E40"/>
  <c r="E41"/>
  <c r="E43"/>
  <c r="E44"/>
  <c r="E45"/>
  <c r="E47"/>
  <c r="E48"/>
  <c r="E49"/>
  <c r="E50"/>
  <c r="E51"/>
  <c r="E53"/>
  <c r="E54"/>
  <c r="E55"/>
  <c r="E56"/>
  <c r="E57"/>
  <c r="E58"/>
  <c r="E59"/>
  <c r="E60"/>
  <c r="E61"/>
  <c r="E62"/>
  <c r="E63"/>
  <c r="E65"/>
  <c r="E66"/>
  <c r="E67"/>
  <c r="E68"/>
  <c r="E69"/>
  <c r="E71"/>
  <c r="E72"/>
  <c r="E73"/>
  <c r="E74"/>
  <c r="E76"/>
  <c r="E77"/>
  <c r="E78"/>
  <c r="E79"/>
  <c r="E80"/>
  <c r="E81"/>
  <c r="E82"/>
  <c r="E83"/>
  <c r="E84"/>
  <c r="E86"/>
  <c r="E87"/>
  <c r="E88"/>
  <c r="E89"/>
  <c r="E91"/>
  <c r="E92"/>
  <c r="E93"/>
  <c r="E94"/>
  <c r="E95"/>
  <c r="E96"/>
  <c r="E97"/>
  <c r="E98"/>
  <c r="E99"/>
  <c r="E101"/>
  <c r="E102"/>
  <c r="E103"/>
  <c r="E104"/>
  <c r="E105"/>
  <c r="E107"/>
  <c r="E108"/>
  <c r="E109"/>
  <c r="E110"/>
  <c r="E112"/>
  <c r="E113"/>
  <c r="E114"/>
  <c r="E116"/>
  <c r="E117"/>
  <c r="E119"/>
  <c r="E120"/>
  <c r="E121"/>
  <c r="E4"/>
  <c r="P118" l="1"/>
  <c r="P115"/>
  <c r="P111"/>
  <c r="P106"/>
  <c r="P100"/>
  <c r="P90"/>
  <c r="P85"/>
  <c r="P75"/>
  <c r="P70"/>
  <c r="P64"/>
  <c r="P52"/>
  <c r="P46"/>
  <c r="P42"/>
  <c r="P31"/>
  <c r="P26"/>
  <c r="P27" s="1"/>
  <c r="M118"/>
  <c r="M115"/>
  <c r="M111"/>
  <c r="M106"/>
  <c r="M100"/>
  <c r="M90"/>
  <c r="M85"/>
  <c r="M75"/>
  <c r="M70"/>
  <c r="M64"/>
  <c r="M52"/>
  <c r="M46"/>
  <c r="M42"/>
  <c r="M31"/>
  <c r="M26"/>
  <c r="I118"/>
  <c r="I115"/>
  <c r="I111"/>
  <c r="I106"/>
  <c r="I100"/>
  <c r="I90"/>
  <c r="I85"/>
  <c r="I75"/>
  <c r="I70"/>
  <c r="I64"/>
  <c r="I52"/>
  <c r="I46"/>
  <c r="I42"/>
  <c r="I31"/>
  <c r="I26"/>
  <c r="F118"/>
  <c r="F115"/>
  <c r="F111"/>
  <c r="F106"/>
  <c r="F100"/>
  <c r="F90"/>
  <c r="F85"/>
  <c r="F75"/>
  <c r="F70"/>
  <c r="F64"/>
  <c r="F52"/>
  <c r="F46"/>
  <c r="F42"/>
  <c r="F31"/>
  <c r="F26"/>
  <c r="D118"/>
  <c r="J118" s="1"/>
  <c r="D115"/>
  <c r="J115" s="1"/>
  <c r="D111"/>
  <c r="D106"/>
  <c r="J106" s="1"/>
  <c r="D100"/>
  <c r="J100" s="1"/>
  <c r="D90"/>
  <c r="D85"/>
  <c r="D75"/>
  <c r="J75" s="1"/>
  <c r="D70"/>
  <c r="D64"/>
  <c r="J64" s="1"/>
  <c r="D52"/>
  <c r="D46"/>
  <c r="J46" s="1"/>
  <c r="D42"/>
  <c r="J42" s="1"/>
  <c r="D31"/>
  <c r="C26"/>
  <c r="C31"/>
  <c r="C118"/>
  <c r="C115"/>
  <c r="C111"/>
  <c r="C106"/>
  <c r="C100"/>
  <c r="C90"/>
  <c r="C85"/>
  <c r="C75"/>
  <c r="C70"/>
  <c r="C64"/>
  <c r="C52"/>
  <c r="C46"/>
  <c r="C42"/>
  <c r="G90" l="1"/>
  <c r="N90"/>
  <c r="C29"/>
  <c r="E70"/>
  <c r="E90"/>
  <c r="G70"/>
  <c r="G111"/>
  <c r="J90"/>
  <c r="K90"/>
  <c r="N70"/>
  <c r="N111"/>
  <c r="Q90"/>
  <c r="E111"/>
  <c r="J70"/>
  <c r="K70"/>
  <c r="J111"/>
  <c r="K111"/>
  <c r="Q70"/>
  <c r="Q111"/>
  <c r="Q118"/>
  <c r="Q115"/>
  <c r="Q106"/>
  <c r="Q100"/>
  <c r="Q85"/>
  <c r="Q75"/>
  <c r="Q52"/>
  <c r="Q46"/>
  <c r="Q42"/>
  <c r="Q31"/>
  <c r="N118"/>
  <c r="N115"/>
  <c r="N106"/>
  <c r="N85"/>
  <c r="N100"/>
  <c r="N75"/>
  <c r="Q64"/>
  <c r="N64"/>
  <c r="N52"/>
  <c r="N46"/>
  <c r="N42"/>
  <c r="N31"/>
  <c r="K118"/>
  <c r="K115"/>
  <c r="K106"/>
  <c r="K100"/>
  <c r="J85"/>
  <c r="K85"/>
  <c r="K75"/>
  <c r="K64"/>
  <c r="J52"/>
  <c r="K52"/>
  <c r="K46"/>
  <c r="K42"/>
  <c r="J31"/>
  <c r="K31"/>
  <c r="P29"/>
  <c r="M27"/>
  <c r="Q27" s="1"/>
  <c r="Q26"/>
  <c r="M29"/>
  <c r="N26"/>
  <c r="I27"/>
  <c r="I29"/>
  <c r="E118"/>
  <c r="G118"/>
  <c r="G115"/>
  <c r="E115"/>
  <c r="E106"/>
  <c r="G106"/>
  <c r="G100"/>
  <c r="E100"/>
  <c r="G85"/>
  <c r="E85"/>
  <c r="G75"/>
  <c r="E75"/>
  <c r="E64"/>
  <c r="G64"/>
  <c r="G52"/>
  <c r="E52"/>
  <c r="E46"/>
  <c r="G46"/>
  <c r="G42"/>
  <c r="E42"/>
  <c r="G31"/>
  <c r="E31"/>
  <c r="F27"/>
  <c r="F24" i="3" s="1"/>
  <c r="K26" i="2"/>
  <c r="F29"/>
  <c r="D29"/>
  <c r="J26"/>
  <c r="G26"/>
  <c r="E26"/>
  <c r="D27"/>
  <c r="D24" i="3" s="1"/>
  <c r="J29" i="2" l="1"/>
  <c r="N27"/>
  <c r="I24" i="3"/>
  <c r="Q29" i="2"/>
  <c r="N29"/>
  <c r="K29"/>
  <c r="K27"/>
  <c r="J27"/>
  <c r="C27" l="1"/>
  <c r="C24" i="3" s="1"/>
  <c r="E27" i="2" l="1"/>
  <c r="G27"/>
</calcChain>
</file>

<file path=xl/sharedStrings.xml><?xml version="1.0" encoding="utf-8"?>
<sst xmlns="http://schemas.openxmlformats.org/spreadsheetml/2006/main" count="357" uniqueCount="304">
  <si>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</si>
  <si>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государственным корпорациям (компаниям)</t>
  </si>
  <si>
    <t>Резервные средства</t>
  </si>
  <si>
    <t>Темп уточненного плана к прошлому году, %</t>
  </si>
  <si>
    <t>Исполнение (год) к прошлому году, %</t>
  </si>
  <si>
    <t xml:space="preserve">Код </t>
  </si>
  <si>
    <t>тыс. рублей</t>
  </si>
  <si>
    <t>Итого</t>
  </si>
  <si>
    <t>ПРОЧИЕ БЕЗВОЗМЕЗДНЫЕ ПОСТУПЛЕНИЯ</t>
  </si>
  <si>
    <t>БЕЗВОЗМЕЗДНЫЕ ПОСТУПЛЕНИЯ ОТ НЕГОСУДАРСТВЕННЫХ ОРГАНИЗАЦИЙ</t>
  </si>
  <si>
    <t>БЕЗВОЗМЕЗДНЫЕ ПОСТУПЛЕНИЯ ОТ ГОСУДАРСТВЕННЫХ (МУНИЦИПАЛЬНЫХ) ОРГАНИЗАЦИЙ</t>
  </si>
  <si>
    <t>Прочие безвозмездные поступления от других бюджетов бюджетной системы</t>
  </si>
  <si>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</si>
  <si>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</si>
  <si>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</si>
  <si>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</si>
  <si>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</si>
  <si>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</si>
  <si>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ГОСУДАРСТВЕННАЯ ПОШЛИНА</t>
  </si>
  <si>
    <t>Регулярные платежи за добычу полезных ископаемых (роялти) при выполнении соглашений о разделе продукции</t>
  </si>
  <si>
    <t>Налог на добычу полезных ископаемых</t>
  </si>
  <si>
    <t>Земельный налог</t>
  </si>
  <si>
    <t>Транспортный налог</t>
  </si>
  <si>
    <t>Налог на имущество организаций</t>
  </si>
  <si>
    <t>Налог на имущество физических лиц</t>
  </si>
  <si>
    <t>Единый сельскохозяйственный налог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</si>
  <si>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</si>
  <si>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</si>
  <si>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Налог на доходы физических лиц</t>
  </si>
  <si>
    <t>НАЛОГОВЫЕ И НЕНАЛОГОВЫЕ ДОХОДЫ</t>
  </si>
  <si>
    <t>0204</t>
  </si>
  <si>
    <t>0203</t>
  </si>
  <si>
    <t>0200</t>
  </si>
  <si>
    <t>Исполнение государственных и муниципальных гарантий</t>
  </si>
  <si>
    <t>0106</t>
  </si>
  <si>
    <t>Акции и иные формы участия в капитале, находящиеся в государственной и муниципальной собственности</t>
  </si>
  <si>
    <t>Изменение остатков средств на счетах по учету средств бюджетов</t>
  </si>
  <si>
    <t>0105</t>
  </si>
  <si>
    <t>0103</t>
  </si>
  <si>
    <t>Бюджетные кредиты от других бюджетов бюджетной системы Российской Федерации</t>
  </si>
  <si>
    <t>0102</t>
  </si>
  <si>
    <t>0101</t>
  </si>
  <si>
    <t>0100</t>
  </si>
  <si>
    <t xml:space="preserve">Дефицит (-) / Профицит (+) </t>
  </si>
  <si>
    <t>Форма № 1</t>
  </si>
  <si>
    <t>Форма № 2</t>
  </si>
  <si>
    <t>Форма № 3</t>
  </si>
  <si>
    <t>Код</t>
  </si>
  <si>
    <t>Наименование раздела, подраздела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</si>
  <si>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</si>
  <si>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</si>
  <si>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</si>
  <si>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</si>
  <si>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</si>
  <si>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</si>
  <si>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</si>
  <si>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</si>
  <si>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</si>
  <si>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</si>
  <si>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</si>
  <si>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</si>
  <si>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</si>
  <si>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</si>
  <si>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</si>
  <si>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</si>
  <si>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</si>
  <si>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</si>
  <si>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</si>
  <si>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</si>
  <si>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</si>
  <si>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</si>
  <si>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</si>
  <si>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</si>
  <si>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</si>
  <si>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</si>
  <si>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</si>
  <si>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</si>
  <si>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</si>
  <si>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</si>
  <si>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</si>
  <si>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</si>
  <si>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</si>
  <si>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</si>
  <si>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</si>
  <si>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</si>
  <si>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</si>
  <si>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</si>
  <si>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</si>
  <si>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</si>
  <si>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</si>
  <si>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</si>
  <si>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</si>
  <si>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</si>
  <si>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</si>
  <si>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</si>
  <si>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Прикладные научные исследования в области образования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</si>
  <si>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</si>
  <si>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</si>
  <si>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</si>
  <si>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</si>
  <si>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Прикладные научные исследования в области культуры, кинематографии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</si>
  <si>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</si>
  <si>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</si>
  <si>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</si>
  <si>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</si>
  <si>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</si>
  <si>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</si>
  <si>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</si>
  <si>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</si>
  <si>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</si>
  <si>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</si>
  <si>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</si>
  <si>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</si>
  <si>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</si>
  <si>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</si>
  <si>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</si>
  <si>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</si>
  <si>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</si>
  <si>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</si>
  <si>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</si>
  <si>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</si>
  <si>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</si>
  <si>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</si>
  <si>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</si>
  <si>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</si>
  <si>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внешнего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</si>
  <si>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</si>
  <si>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</si>
  <si>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</si>
  <si>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0104</t>
  </si>
  <si>
    <t>0107</t>
  </si>
  <si>
    <t>0108</t>
  </si>
  <si>
    <t>0111</t>
  </si>
  <si>
    <t>0113</t>
  </si>
  <si>
    <t>0209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</si>
  <si>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</si>
  <si>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</si>
  <si>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</si>
  <si>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</si>
  <si>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</si>
  <si>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</si>
  <si>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</si>
  <si>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</si>
  <si>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</si>
  <si>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</si>
  <si>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</si>
  <si>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</si>
  <si>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</si>
  <si>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</si>
  <si>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</si>
  <si>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</si>
  <si>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</si>
  <si>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</si>
  <si>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</si>
  <si>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</si>
  <si>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</si>
  <si>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</si>
  <si>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</si>
  <si>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</si>
  <si>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</si>
  <si>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</si>
  <si>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</si>
  <si>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</si>
  <si>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</si>
  <si>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</si>
  <si>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</si>
  <si>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</si>
  <si>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</si>
  <si>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</si>
  <si>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0800</t>
  </si>
  <si>
    <t>0801</t>
  </si>
  <si>
    <t>0802</t>
  </si>
  <si>
    <t>0803</t>
  </si>
  <si>
    <t>0804</t>
  </si>
  <si>
    <t>0900</t>
  </si>
  <si>
    <t>0901</t>
  </si>
  <si>
    <t>0902</t>
  </si>
  <si>
    <t>0903</t>
  </si>
  <si>
    <t>0904</t>
  </si>
  <si>
    <t>0905</t>
  </si>
  <si>
    <t>0907</t>
  </si>
  <si>
    <t>0908</t>
  </si>
  <si>
    <t>0909</t>
  </si>
  <si>
    <t>1000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</si>
  <si>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</si>
  <si>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</si>
  <si>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</si>
  <si>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</si>
  <si>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</si>
  <si>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</si>
  <si>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</si>
  <si>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</si>
  <si>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</si>
  <si>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</si>
  <si>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</si>
  <si>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</si>
  <si>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</si>
  <si>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</si>
  <si>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1302</t>
  </si>
  <si>
    <t>1400</t>
  </si>
  <si>
    <t>1401</t>
  </si>
  <si>
    <t>1402</t>
  </si>
  <si>
    <t>1403</t>
  </si>
  <si>
    <t>Дотации бюджетам бюджетной системы Российской Федерации, в том числе</t>
  </si>
  <si>
    <t>государственных (муниципальных) органов</t>
  </si>
  <si>
    <t>работников автономных и бюджетных учреждений</t>
  </si>
  <si>
    <t>Стипендии</t>
  </si>
  <si>
    <t>Иные выплаты</t>
  </si>
  <si>
    <t>Иные закупки товаров, работ и услуг для обеспечения государственных (муниципальных) нужд 
(за исключением закупки товаров, работ, услуг в целях капитального ремонта государственного (муниципального) имущества)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</si>
  <si>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</si>
  <si>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</si>
  <si>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Субсидии некоммерческим организациям (за исключением государственных (муниципальных) учреждений</t>
  </si>
  <si>
    <t>Исполнение судебных актов</t>
  </si>
  <si>
    <t>Уплата налогов, сборов и иных платежей</t>
  </si>
  <si>
    <t>Капитальные вложения в объекты недвижимого имущества государственной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</si>
  <si>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</si>
  <si>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Премии и гранты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</si>
  <si>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</si>
  <si>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</si>
  <si>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121+129</t>
  </si>
  <si>
    <t>310+320</t>
  </si>
  <si>
    <t>112+113+122+123+133+134+142</t>
  </si>
  <si>
    <t>241+242+244+245</t>
  </si>
  <si>
    <t>330</t>
  </si>
  <si>
    <t>Обслуживание государственного внутреннего долга</t>
  </si>
  <si>
    <t xml:space="preserve">Прочие межбюджетные трансферты </t>
  </si>
  <si>
    <t>ИТОГО ДОХОДОВ</t>
  </si>
  <si>
    <t>Наименование доходов</t>
  </si>
  <si>
    <t>Наименование расходов</t>
  </si>
  <si>
    <t>Наименование источников финансирования дефицита бюджета</t>
  </si>
  <si>
    <t>Межбюджетные трансферты</t>
  </si>
  <si>
    <t>Другие расходы</t>
  </si>
  <si>
    <t>Вид расхода / раздел, подраздел (код формы 487)</t>
  </si>
  <si>
    <t>ИСТОЧНИКИ ФИНАНСИРОВАНИЯ ДЕФИЦИТОВ БЮДЖЕТОВ</t>
  </si>
  <si>
    <t xml:space="preserve">Кредиты кредитных организаций </t>
  </si>
  <si>
    <t>Государственные ценные бумаги</t>
  </si>
  <si>
    <t>Размещение государственныхценных бумаг</t>
  </si>
  <si>
    <t>Погашение государственных ценных бумаг</t>
  </si>
  <si>
    <t xml:space="preserve">Получение кредитов от кредитных организаций </t>
  </si>
  <si>
    <t xml:space="preserve">Погашение кредитов, предоставленных кредитными организациями </t>
  </si>
  <si>
    <t xml:space="preserve">Получение бюджетных кредитов </t>
  </si>
  <si>
    <t>Погашение бюджетных кредитов</t>
  </si>
  <si>
    <t>Иные источники  финансирования дефицитов бюджетов</t>
  </si>
  <si>
    <t>1001</t>
  </si>
  <si>
    <t>1002</t>
  </si>
  <si>
    <t>Пенсионное обеспечение</t>
  </si>
  <si>
    <t>Социальное обслуживание населения</t>
  </si>
  <si>
    <t>Прикладные научные исследования в области общегосударственных вопросов</t>
  </si>
  <si>
    <t>0112</t>
  </si>
  <si>
    <t>Воспроизводство минерально-сырьевой базы</t>
  </si>
  <si>
    <t>0404</t>
  </si>
  <si>
    <t>Прикладные научные исследования в области жилищно-коммунального хозяйства</t>
  </si>
  <si>
    <t>0504</t>
  </si>
  <si>
    <t>Заготовка, переработка, хранение и обеспечение безопасности донорской крови и ее компонентов</t>
  </si>
  <si>
    <t>0906</t>
  </si>
  <si>
    <t>Примечания*</t>
  </si>
  <si>
    <t>Параметры бюджета 
на 2023 год</t>
  </si>
  <si>
    <t xml:space="preserve">Темп роста показателей на 2023 год к уровню 2022 года </t>
  </si>
  <si>
    <t>0411</t>
  </si>
  <si>
    <t>Прикладные научные исследования в области национальной экономики</t>
  </si>
  <si>
    <t>0402</t>
  </si>
  <si>
    <t>0604</t>
  </si>
  <si>
    <t>Топливно-энергетический комплекс</t>
  </si>
  <si>
    <t>Прикладные научные исследования в области охраны окружающей среды</t>
  </si>
  <si>
    <t>Акцизы по подакцизным товарам (продукции)</t>
  </si>
  <si>
    <t xml:space="preserve">Общий объем муниципального долга </t>
  </si>
  <si>
    <t>Исполнение бюджета муниципального района (округа) за 2020 год</t>
  </si>
  <si>
    <t>Оценка исполнения бюджета муниципального района (округа) в 2021 году</t>
  </si>
  <si>
    <t>Параметры бюджета муниципального района (округа) 
на 2022 год</t>
  </si>
  <si>
    <t xml:space="preserve">Темп роста показателей на 2022 год к уточненному бюджету 2021 года </t>
  </si>
  <si>
    <t xml:space="preserve">Темп роста показателей на 2022 год к оценке 2021 года </t>
  </si>
  <si>
    <t>Параметры бюджета 
на 2024 год</t>
  </si>
  <si>
    <t xml:space="preserve">Темп роста показателей на 2024 год к уровню 2023 года </t>
  </si>
  <si>
    <t>* Примечания указываются в случае наличия отклонения ожидаемой оценки от уточненного плана на 2021 год, при значительных отклонениях соответствующего года от предыдущего</t>
  </si>
  <si>
    <t>Уточненный бюджет муниципального района (округа)  на 2021 год по состоянию на 1 октября 2021 года</t>
  </si>
  <si>
    <t>Прочие налоговые доходы</t>
  </si>
  <si>
    <t>для проверки д.б. равно 0</t>
  </si>
  <si>
    <t>Социальные выплаты гражданам</t>
  </si>
  <si>
    <t xml:space="preserve">Расходы на обслуживание муниципального  долга </t>
  </si>
  <si>
    <t>Доля муниципального долга   к налоговым и неналоговым доходам (без учета поступлений налоговых доходов по дополнительным нормативам отчислений от НДФЛ),%</t>
  </si>
  <si>
    <t>в том числе:</t>
  </si>
  <si>
    <t>муниципальный долг по кредитам от коммерческих организаций</t>
  </si>
  <si>
    <t>Доля муниципального долга (кредиты от коммерческих организаций)  к налоговым и неналоговым доходам ,%</t>
  </si>
  <si>
    <t xml:space="preserve">   </t>
  </si>
  <si>
    <t>расчет расходов на выплату процентов по кредитам</t>
  </si>
  <si>
    <t>решение Думы Окуловского МР №78 от 28.10.2021</t>
  </si>
  <si>
    <t>проект решения Думы на ноябрь - декабрь 2021 года</t>
  </si>
  <si>
    <t>отмена налога</t>
  </si>
  <si>
    <t>получение убытка от  деят-ти одного из крупных налогоплательщиков</t>
  </si>
  <si>
    <t>Продажа муниципального им-ва в соотв.с планом приватизации</t>
  </si>
  <si>
    <t>Основная продажа муниц.им-ва прогнозируется в соответствии с планом приватизации в 2022 году</t>
  </si>
  <si>
    <t>Добавлены условно утвержденные расходы</t>
  </si>
  <si>
    <t xml:space="preserve">Параметры бюджета Окуловского муниципального района  по видам доходов </t>
  </si>
  <si>
    <t>Исполнение бюджета муниципального района  за 2020 год</t>
  </si>
  <si>
    <t>Уточненный бюджет муниципального района на 2021 год по состоянию на 1 октября 2021 года</t>
  </si>
  <si>
    <t>Оценка исполнения бюджета муниципального района в 2021 году</t>
  </si>
  <si>
    <t>Исполнение к прошлому году, %</t>
  </si>
  <si>
    <t>Параметры бюджета  Окуловского муниципального района  по видам расходов, разделам, подразделам</t>
  </si>
  <si>
    <t>Параметры бюджета Окуловского муниципального района по видам источников финансирования дефицита бюджета</t>
  </si>
  <si>
    <t>Исполнение бюджета муниципального района за 2020 год</t>
  </si>
  <si>
    <t>111+119+121+129 + 131+139+141+149+13101+13201+13301+13401+13501+13601+14101+14201+14301+14401+14501+14601</t>
  </si>
  <si>
    <t>13101+13201+13301+13401+13501+13601+14101+14201+14301+14401+14501+14601</t>
  </si>
  <si>
    <t xml:space="preserve">610+620-13101-13201-13301-13401-13501-13601-14101-14201-14301-14401-14501-14601
</t>
  </si>
  <si>
    <t>изменение федерального законодательства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</si>
</sst>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</font>
    <font>
      <b/>
      <i/>
      <sz val="12"/>
      <color theme="1"/>
      <name val="Times New Roman Cyr"/>
    </font>
    <font>
      <b/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2" borderId="0"/>
    <xf numFmtId="0" fontId="5" fillId="0" borderId="0">
      <alignment horizontal="left" vertical="top" wrapText="1"/>
    </xf>
    <xf numFmtId="0" fontId="5" fillId="0" borderId="0"/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5" fillId="2" borderId="4"/>
    <xf numFmtId="0" fontId="5" fillId="0" borderId="5">
      <alignment horizontal="center" vertical="center" wrapText="1"/>
    </xf>
    <xf numFmtId="0" fontId="5" fillId="0" borderId="6"/>
    <xf numFmtId="0" fontId="5" fillId="0" borderId="5">
      <alignment horizontal="center" vertical="center" shrinkToFit="1"/>
    </xf>
    <xf numFmtId="0" fontId="5" fillId="2" borderId="7"/>
    <xf numFmtId="0" fontId="7" fillId="0" borderId="5">
      <alignment horizontal="left"/>
    </xf>
    <xf numFmtId="4" fontId="7" fillId="3" borderId="5">
      <alignment horizontal="right" vertical="top" shrinkToFit="1"/>
    </xf>
    <xf numFmtId="0" fontId="5" fillId="2" borderId="8"/>
    <xf numFmtId="0" fontId="5" fillId="0" borderId="7"/>
    <xf numFmtId="0" fontId="5" fillId="0" borderId="0">
      <alignment horizontal="left" wrapText="1"/>
    </xf>
    <xf numFmtId="49" fontId="5" fillId="0" borderId="5">
      <alignment horizontal="left" vertical="top" wrapText="1"/>
    </xf>
    <xf numFmtId="4" fontId="5" fillId="4" borderId="5">
      <alignment horizontal="right" vertical="top" shrinkToFit="1"/>
    </xf>
    <xf numFmtId="0" fontId="5" fillId="2" borderId="8">
      <alignment horizontal="center"/>
    </xf>
    <xf numFmtId="0" fontId="5" fillId="2" borderId="0">
      <alignment horizontal="center"/>
    </xf>
    <xf numFmtId="4" fontId="5" fillId="0" borderId="5">
      <alignment horizontal="right" vertical="top" shrinkToFit="1"/>
    </xf>
    <xf numFmtId="49" fontId="7" fillId="0" borderId="5">
      <alignment horizontal="left" vertical="top" wrapText="1"/>
    </xf>
    <xf numFmtId="0" fontId="5" fillId="2" borderId="0">
      <alignment horizontal="left"/>
    </xf>
    <xf numFmtId="4" fontId="5" fillId="0" borderId="6">
      <alignment horizontal="right" shrinkToFit="1"/>
    </xf>
    <xf numFmtId="4" fontId="5" fillId="0" borderId="0">
      <alignment horizontal="right" shrinkToFit="1"/>
    </xf>
    <xf numFmtId="0" fontId="5" fillId="2" borderId="7">
      <alignment horizontal="center"/>
    </xf>
    <xf numFmtId="0" fontId="8" fillId="0" borderId="0">
      <alignment vertical="top" wrapText="1"/>
    </xf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/>
    <xf numFmtId="0" fontId="14" fillId="0" borderId="0"/>
    <xf numFmtId="0" fontId="2" fillId="0" borderId="0"/>
    <xf numFmtId="0" fontId="8" fillId="0" borderId="0">
      <alignment vertical="top" wrapText="1"/>
    </xf>
    <xf numFmtId="0" fontId="18" fillId="0" borderId="0"/>
    <xf numFmtId="0" fontId="14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14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10" fillId="0" borderId="2" xfId="0" applyFont="1" applyBorder="1" applyAlignment="1">
      <alignment horizontal="justify" vertical="center"/>
    </xf>
    <xf numFmtId="0" fontId="15" fillId="0" borderId="0" xfId="42"/>
    <xf numFmtId="0" fontId="15" fillId="0" borderId="0" xfId="42" applyBorder="1"/>
    <xf numFmtId="0" fontId="19" fillId="0" borderId="0" xfId="42" applyFont="1"/>
    <xf numFmtId="0" fontId="12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13" fillId="0" borderId="10" xfId="0" applyFont="1" applyFill="1" applyBorder="1" applyAlignment="1">
      <alignment wrapText="1"/>
    </xf>
    <xf numFmtId="4" fontId="0" fillId="0" borderId="0" xfId="0" applyNumberFormat="1" applyAlignment="1"/>
    <xf numFmtId="4" fontId="0" fillId="0" borderId="0" xfId="0" applyNumberFormat="1" applyBorder="1" applyAlignment="1"/>
    <xf numFmtId="0" fontId="23" fillId="0" borderId="1" xfId="0" applyNumberFormat="1" applyFont="1" applyBorder="1" applyAlignment="1">
      <alignment vertical="center" wrapText="1"/>
    </xf>
    <xf numFmtId="43" fontId="21" fillId="0" borderId="0" xfId="5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2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25" fillId="0" borderId="2" xfId="0" applyFont="1" applyFill="1" applyBorder="1" applyAlignment="1">
      <alignment horizontal="justify" vertical="center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49" fontId="0" fillId="0" borderId="0" xfId="0" applyNumberFormat="1" applyFill="1"/>
    <xf numFmtId="0" fontId="0" fillId="0" borderId="0" xfId="0" applyFill="1" applyAlignment="1"/>
    <xf numFmtId="0" fontId="29" fillId="0" borderId="3" xfId="0" applyFont="1" applyBorder="1" applyAlignment="1">
      <alignment vertical="center" wrapText="1"/>
    </xf>
    <xf numFmtId="3" fontId="30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/>
    <xf numFmtId="0" fontId="31" fillId="0" borderId="0" xfId="0" applyFont="1" applyFill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33" fillId="0" borderId="2" xfId="0" applyFont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Border="1"/>
    <xf numFmtId="0" fontId="20" fillId="0" borderId="0" xfId="0" applyFont="1" applyBorder="1" applyAlignment="1">
      <alignment horizontal="center" wrapText="1"/>
    </xf>
    <xf numFmtId="0" fontId="29" fillId="0" borderId="2" xfId="0" applyFont="1" applyBorder="1" applyAlignment="1">
      <alignment horizontal="center" vertical="center" wrapText="1"/>
    </xf>
    <xf numFmtId="0" fontId="23" fillId="0" borderId="0" xfId="0" applyFont="1"/>
    <xf numFmtId="165" fontId="22" fillId="0" borderId="1" xfId="0" applyNumberFormat="1" applyFont="1" applyBorder="1" applyAlignment="1">
      <alignment horizontal="right" vertical="top" shrinkToFit="1"/>
    </xf>
    <xf numFmtId="0" fontId="34" fillId="0" borderId="1" xfId="0" applyFont="1" applyBorder="1" applyAlignment="1">
      <alignment horizontal="right" vertical="top" shrinkToFit="1"/>
    </xf>
    <xf numFmtId="165" fontId="34" fillId="0" borderId="1" xfId="0" applyNumberFormat="1" applyFont="1" applyBorder="1" applyAlignment="1">
      <alignment horizontal="right" vertical="top" shrinkToFit="1"/>
    </xf>
    <xf numFmtId="4" fontId="9" fillId="0" borderId="1" xfId="52" applyNumberFormat="1" applyFont="1" applyFill="1" applyBorder="1" applyAlignment="1" applyProtection="1">
      <alignment horizontal="right" vertical="top" shrinkToFit="1"/>
      <protection locked="0"/>
    </xf>
    <xf numFmtId="0" fontId="20" fillId="0" borderId="3" xfId="0" applyFont="1" applyBorder="1" applyAlignment="1">
      <alignment vertical="top"/>
    </xf>
    <xf numFmtId="0" fontId="31" fillId="0" borderId="1" xfId="0" applyFont="1" applyFill="1" applyBorder="1" applyAlignment="1">
      <alignment vertical="top" wrapText="1"/>
    </xf>
    <xf numFmtId="165" fontId="23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vertical="top"/>
    </xf>
    <xf numFmtId="0" fontId="31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/>
    </xf>
    <xf numFmtId="0" fontId="13" fillId="0" borderId="1" xfId="0" applyFont="1" applyFill="1" applyBorder="1" applyAlignment="1">
      <alignment vertical="top"/>
    </xf>
    <xf numFmtId="165" fontId="22" fillId="0" borderId="1" xfId="0" applyNumberFormat="1" applyFont="1" applyFill="1" applyBorder="1" applyAlignment="1">
      <alignment horizontal="right" vertical="top" shrinkToFit="1"/>
    </xf>
    <xf numFmtId="4" fontId="9" fillId="0" borderId="1" xfId="0" applyNumberFormat="1" applyFont="1" applyBorder="1" applyAlignment="1">
      <alignment horizontal="right" vertical="top" shrinkToFit="1"/>
    </xf>
    <xf numFmtId="165" fontId="22" fillId="0" borderId="1" xfId="0" applyNumberFormat="1" applyFont="1" applyBorder="1" applyAlignment="1">
      <alignment horizontal="right" vertical="top"/>
    </xf>
    <xf numFmtId="0" fontId="38" fillId="0" borderId="3" xfId="0" applyFont="1" applyFill="1" applyBorder="1" applyAlignment="1">
      <alignment vertical="center"/>
    </xf>
    <xf numFmtId="0" fontId="38" fillId="0" borderId="3" xfId="0" applyFont="1" applyFill="1" applyBorder="1" applyAlignment="1">
      <alignment vertical="center" wrapText="1"/>
    </xf>
    <xf numFmtId="165" fontId="17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/>
    <xf numFmtId="165" fontId="27" fillId="0" borderId="1" xfId="0" applyNumberFormat="1" applyFont="1" applyFill="1" applyBorder="1" applyAlignment="1">
      <alignment horizontal="right" vertical="top" shrinkToFit="1"/>
    </xf>
    <xf numFmtId="164" fontId="36" fillId="0" borderId="1" xfId="0" applyNumberFormat="1" applyFont="1" applyFill="1" applyBorder="1" applyAlignment="1">
      <alignment horizontal="right" vertical="top" shrinkToFit="1"/>
    </xf>
    <xf numFmtId="0" fontId="27" fillId="0" borderId="1" xfId="0" applyFont="1" applyFill="1" applyBorder="1" applyAlignment="1">
      <alignment horizontal="right" vertical="top" shrinkToFit="1"/>
    </xf>
    <xf numFmtId="165" fontId="37" fillId="0" borderId="1" xfId="0" applyNumberFormat="1" applyFont="1" applyFill="1" applyBorder="1" applyAlignment="1">
      <alignment horizontal="right" vertical="top" shrinkToFit="1"/>
    </xf>
    <xf numFmtId="0" fontId="37" fillId="0" borderId="1" xfId="0" applyFont="1" applyFill="1" applyBorder="1" applyAlignment="1">
      <alignment horizontal="right" vertical="top" shrinkToFit="1"/>
    </xf>
    <xf numFmtId="164" fontId="37" fillId="0" borderId="1" xfId="0" applyNumberFormat="1" applyFont="1" applyFill="1" applyBorder="1" applyAlignment="1">
      <alignment horizontal="right" vertical="top" shrinkToFit="1"/>
    </xf>
    <xf numFmtId="0" fontId="22" fillId="0" borderId="0" xfId="0" applyFont="1" applyFill="1" applyAlignment="1">
      <alignment horizontal="right" vertical="top" shrinkToFit="1"/>
    </xf>
    <xf numFmtId="0" fontId="22" fillId="0" borderId="1" xfId="0" applyFont="1" applyFill="1" applyBorder="1" applyAlignment="1">
      <alignment horizontal="right" vertical="top" shrinkToFit="1"/>
    </xf>
    <xf numFmtId="49" fontId="38" fillId="0" borderId="1" xfId="0" applyNumberFormat="1" applyFont="1" applyFill="1" applyBorder="1" applyAlignment="1">
      <alignment vertical="top"/>
    </xf>
    <xf numFmtId="0" fontId="38" fillId="0" borderId="1" xfId="0" applyFont="1" applyFill="1" applyBorder="1" applyAlignment="1">
      <alignment vertical="top" wrapText="1"/>
    </xf>
    <xf numFmtId="49" fontId="39" fillId="0" borderId="1" xfId="0" applyNumberFormat="1" applyFont="1" applyFill="1" applyBorder="1" applyAlignment="1">
      <alignment vertical="top"/>
    </xf>
    <xf numFmtId="0" fontId="39" fillId="0" borderId="1" xfId="0" applyFont="1" applyFill="1" applyBorder="1" applyAlignment="1">
      <alignment vertical="top" wrapText="1"/>
    </xf>
    <xf numFmtId="0" fontId="40" fillId="0" borderId="1" xfId="0" applyFont="1" applyFill="1" applyBorder="1" applyAlignment="1">
      <alignment vertical="top" wrapText="1"/>
    </xf>
    <xf numFmtId="49" fontId="23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39" fillId="0" borderId="1" xfId="0" applyFont="1" applyFill="1" applyBorder="1" applyAlignment="1">
      <alignment horizontal="justify" vertical="top" wrapText="1"/>
    </xf>
    <xf numFmtId="0" fontId="27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justify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165" fontId="29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3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 wrapText="1"/>
    </xf>
    <xf numFmtId="3" fontId="17" fillId="0" borderId="1" xfId="1" applyNumberFormat="1" applyFont="1" applyFill="1" applyBorder="1" applyAlignment="1" applyProtection="1">
      <alignment vertical="center" wrapText="1"/>
      <protection locked="0"/>
    </xf>
    <xf numFmtId="0" fontId="23" fillId="0" borderId="1" xfId="0" applyFont="1" applyFill="1" applyBorder="1" applyAlignment="1">
      <alignment vertical="center"/>
    </xf>
    <xf numFmtId="3" fontId="4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 applyProtection="1">
      <alignment vertical="center" wrapText="1"/>
    </xf>
    <xf numFmtId="3" fontId="42" fillId="0" borderId="0" xfId="0" applyNumberFormat="1" applyFont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 wrapText="1"/>
    </xf>
    <xf numFmtId="165" fontId="23" fillId="0" borderId="0" xfId="0" applyNumberFormat="1" applyFont="1" applyAlignment="1">
      <alignment horizontal="justify" vertical="center" wrapText="1"/>
    </xf>
    <xf numFmtId="165" fontId="23" fillId="0" borderId="0" xfId="0" applyNumberFormat="1" applyFont="1" applyFill="1" applyAlignment="1">
      <alignment horizontal="justify" vertical="center" wrapText="1"/>
    </xf>
    <xf numFmtId="165" fontId="32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165" fontId="35" fillId="0" borderId="0" xfId="0" applyNumberFormat="1" applyFont="1" applyFill="1" applyAlignment="1">
      <alignment vertical="center"/>
    </xf>
    <xf numFmtId="165" fontId="22" fillId="0" borderId="1" xfId="0" applyNumberFormat="1" applyFont="1" applyFill="1" applyBorder="1" applyAlignment="1" applyProtection="1">
      <alignment horizontal="right" vertical="top" shrinkToFit="1"/>
    </xf>
    <xf numFmtId="164" fontId="44" fillId="0" borderId="1" xfId="1" applyNumberFormat="1" applyFont="1" applyFill="1" applyBorder="1" applyAlignment="1" applyProtection="1">
      <alignment horizontal="right" vertical="top" shrinkToFit="1"/>
    </xf>
    <xf numFmtId="164" fontId="44" fillId="0" borderId="1" xfId="0" applyNumberFormat="1" applyFont="1" applyFill="1" applyBorder="1" applyAlignment="1" applyProtection="1">
      <alignment horizontal="right" vertical="top" shrinkToFit="1"/>
    </xf>
    <xf numFmtId="165" fontId="20" fillId="0" borderId="1" xfId="1" applyNumberFormat="1" applyFont="1" applyFill="1" applyBorder="1" applyAlignment="1" applyProtection="1">
      <alignment horizontal="right" vertical="top" shrinkToFit="1"/>
    </xf>
    <xf numFmtId="164" fontId="44" fillId="0" borderId="1" xfId="0" applyNumberFormat="1" applyFont="1" applyBorder="1" applyAlignment="1" applyProtection="1">
      <alignment horizontal="right" vertical="top" shrinkToFit="1"/>
    </xf>
    <xf numFmtId="165" fontId="22" fillId="0" borderId="1" xfId="1" applyNumberFormat="1" applyFont="1" applyFill="1" applyBorder="1" applyAlignment="1" applyProtection="1">
      <alignment horizontal="right" vertical="top" shrinkToFit="1"/>
    </xf>
    <xf numFmtId="0" fontId="29" fillId="0" borderId="2" xfId="0" applyFont="1" applyFill="1" applyBorder="1" applyAlignment="1">
      <alignment horizontal="left" vertical="center" wrapText="1"/>
    </xf>
    <xf numFmtId="3" fontId="17" fillId="0" borderId="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left" vertical="center" wrapText="1"/>
    </xf>
    <xf numFmtId="165" fontId="23" fillId="0" borderId="0" xfId="0" applyNumberFormat="1" applyFont="1" applyAlignment="1">
      <alignment horizontal="left" vertical="center" wrapText="1"/>
    </xf>
    <xf numFmtId="3" fontId="17" fillId="0" borderId="1" xfId="1" applyNumberFormat="1" applyFont="1" applyFill="1" applyBorder="1" applyAlignment="1" applyProtection="1">
      <alignment horizontal="left" vertical="top" wrapText="1" shrinkToFit="1"/>
      <protection locked="0"/>
    </xf>
    <xf numFmtId="3" fontId="45" fillId="0" borderId="1" xfId="1" applyNumberFormat="1" applyFont="1" applyFill="1" applyBorder="1" applyAlignment="1" applyProtection="1">
      <alignment horizontal="left" vertical="top" wrapText="1" shrinkToFit="1"/>
      <protection locked="0"/>
    </xf>
    <xf numFmtId="0" fontId="23" fillId="0" borderId="1" xfId="0" applyFont="1" applyBorder="1" applyAlignment="1">
      <alignment horizontal="left" vertical="top" wrapText="1" shrinkToFit="1"/>
    </xf>
    <xf numFmtId="3" fontId="17" fillId="0" borderId="1" xfId="0" applyNumberFormat="1" applyFont="1" applyBorder="1" applyAlignment="1" applyProtection="1">
      <alignment horizontal="left" vertical="top" wrapText="1" shrinkToFit="1"/>
      <protection locked="0"/>
    </xf>
    <xf numFmtId="3" fontId="17" fillId="0" borderId="9" xfId="0" applyNumberFormat="1" applyFont="1" applyBorder="1" applyAlignment="1" applyProtection="1">
      <alignment horizontal="left" vertical="top" wrapText="1" shrinkToFit="1"/>
      <protection locked="0"/>
    </xf>
    <xf numFmtId="3" fontId="17" fillId="0" borderId="1" xfId="1" applyNumberFormat="1" applyFont="1" applyFill="1" applyBorder="1" applyAlignment="1" applyProtection="1">
      <alignment horizontal="right" vertical="top" shrinkToFit="1"/>
      <protection locked="0"/>
    </xf>
    <xf numFmtId="3" fontId="45" fillId="0" borderId="1" xfId="1" applyNumberFormat="1" applyFont="1" applyFill="1" applyBorder="1" applyAlignment="1" applyProtection="1">
      <alignment horizontal="right" vertical="top" shrinkToFit="1"/>
      <protection locked="0"/>
    </xf>
    <xf numFmtId="0" fontId="23" fillId="0" borderId="1" xfId="0" applyFont="1" applyBorder="1" applyAlignment="1">
      <alignment horizontal="right" vertical="top" shrinkToFit="1"/>
    </xf>
    <xf numFmtId="0" fontId="17" fillId="0" borderId="1" xfId="0" applyFont="1" applyBorder="1" applyAlignment="1">
      <alignment horizontal="right" vertical="top" shrinkToFit="1"/>
    </xf>
    <xf numFmtId="3" fontId="17" fillId="0" borderId="1" xfId="0" applyNumberFormat="1" applyFont="1" applyBorder="1" applyAlignment="1" applyProtection="1">
      <alignment horizontal="right" vertical="top" shrinkToFit="1"/>
      <protection locked="0"/>
    </xf>
    <xf numFmtId="0" fontId="17" fillId="0" borderId="1" xfId="0" applyNumberFormat="1" applyFont="1" applyBorder="1" applyAlignment="1" applyProtection="1">
      <alignment horizontal="right" vertical="top" shrinkToFit="1"/>
    </xf>
    <xf numFmtId="3" fontId="17" fillId="0" borderId="9" xfId="0" applyNumberFormat="1" applyFont="1" applyBorder="1" applyAlignment="1" applyProtection="1">
      <alignment horizontal="right" vertical="top" shrinkToFit="1"/>
      <protection locked="0"/>
    </xf>
    <xf numFmtId="3" fontId="17" fillId="0" borderId="1" xfId="1" applyNumberFormat="1" applyFont="1" applyFill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>
      <alignment horizontal="left" vertical="top" wrapText="1"/>
    </xf>
    <xf numFmtId="3" fontId="42" fillId="0" borderId="1" xfId="0" applyNumberFormat="1" applyFont="1" applyBorder="1" applyAlignment="1" applyProtection="1">
      <alignment horizontal="left" vertical="top" wrapText="1"/>
      <protection locked="0"/>
    </xf>
    <xf numFmtId="0" fontId="32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3" fontId="42" fillId="0" borderId="9" xfId="0" applyNumberFormat="1" applyFont="1" applyFill="1" applyBorder="1" applyAlignment="1" applyProtection="1">
      <alignment horizontal="left" vertical="top" wrapText="1"/>
      <protection locked="0"/>
    </xf>
    <xf numFmtId="49" fontId="17" fillId="0" borderId="1" xfId="0" applyNumberFormat="1" applyFont="1" applyFill="1" applyBorder="1" applyAlignment="1">
      <alignment horizontal="center" vertical="top" wrapText="1"/>
    </xf>
    <xf numFmtId="3" fontId="17" fillId="0" borderId="1" xfId="0" applyNumberFormat="1" applyFont="1" applyFill="1" applyBorder="1" applyAlignment="1" applyProtection="1">
      <alignment horizontal="justify" vertical="top" wrapText="1"/>
      <protection locked="0"/>
    </xf>
    <xf numFmtId="49" fontId="17" fillId="0" borderId="1" xfId="0" applyNumberFormat="1" applyFont="1" applyFill="1" applyBorder="1" applyAlignment="1">
      <alignment horizontal="center" vertical="top"/>
    </xf>
    <xf numFmtId="3" fontId="17" fillId="0" borderId="1" xfId="0" applyNumberFormat="1" applyFont="1" applyFill="1" applyBorder="1" applyAlignment="1">
      <alignment horizontal="center" vertical="top"/>
    </xf>
    <xf numFmtId="3" fontId="1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 wrapText="1"/>
    </xf>
    <xf numFmtId="0" fontId="29" fillId="0" borderId="1" xfId="0" applyFont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justify" vertical="top" wrapText="1"/>
    </xf>
    <xf numFmtId="0" fontId="35" fillId="0" borderId="0" xfId="0" applyFont="1" applyFill="1" applyAlignment="1">
      <alignment vertical="top"/>
    </xf>
    <xf numFmtId="0" fontId="35" fillId="0" borderId="0" xfId="0" applyFont="1" applyAlignment="1">
      <alignment vertical="top"/>
    </xf>
    <xf numFmtId="165" fontId="23" fillId="0" borderId="1" xfId="0" applyNumberFormat="1" applyFont="1" applyFill="1" applyBorder="1" applyAlignment="1" applyProtection="1">
      <alignment horizontal="right" vertical="top" shrinkToFit="1"/>
    </xf>
    <xf numFmtId="164" fontId="43" fillId="0" borderId="1" xfId="1" applyNumberFormat="1" applyFont="1" applyFill="1" applyBorder="1" applyAlignment="1" applyProtection="1">
      <alignment vertical="top" shrinkToFit="1"/>
    </xf>
    <xf numFmtId="164" fontId="43" fillId="0" borderId="1" xfId="0" applyNumberFormat="1" applyFont="1" applyFill="1" applyBorder="1" applyAlignment="1" applyProtection="1">
      <alignment vertical="top" shrinkToFit="1"/>
    </xf>
    <xf numFmtId="0" fontId="33" fillId="0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42" applyFont="1" applyAlignment="1">
      <alignment horizontal="center" vertical="center" wrapText="1"/>
    </xf>
    <xf numFmtId="0" fontId="17" fillId="0" borderId="0" xfId="42" applyFont="1" applyBorder="1" applyAlignment="1">
      <alignment horizontal="right"/>
    </xf>
  </cellXfs>
  <cellStyles count="53">
    <cellStyle name="br" xfId="2"/>
    <cellStyle name="col" xfId="3"/>
    <cellStyle name="Normal" xfId="4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Денежный" xfId="52" builtinId="4"/>
    <cellStyle name="Обычный" xfId="0" builtinId="0"/>
    <cellStyle name="Обычный 10" xfId="44"/>
    <cellStyle name="Обычный 2" xfId="34"/>
    <cellStyle name="Обычный 2 2" xfId="45"/>
    <cellStyle name="Обычный 3" xfId="35"/>
    <cellStyle name="Обычный 3 2" xfId="46"/>
    <cellStyle name="Обычный 4" xfId="1"/>
    <cellStyle name="Обычный 4 2" xfId="47"/>
    <cellStyle name="Обычный 5" xfId="42"/>
    <cellStyle name="Обычный 5 2" xfId="51"/>
    <cellStyle name="Процентный 2" xfId="48"/>
    <cellStyle name="Процентный 3" xfId="49"/>
    <cellStyle name="Стиль 1" xfId="36"/>
    <cellStyle name="Стиль 2" xfId="37"/>
    <cellStyle name="Стиль 3" xfId="38"/>
    <cellStyle name="Стиль 4" xfId="39"/>
    <cellStyle name="Стиль 5" xfId="40"/>
    <cellStyle name="Стиль 6" xfId="41"/>
    <cellStyle name="Финансовы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73;%2034/&#1044;&#1083;&#1103;%20&#1048;&#1075;&#1085;&#1072;&#1090;&#1100;&#1077;&#1074;&#1086;&#1081;/1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 1 Доходы"/>
      <sheetName val="Форма № 2 Расходы"/>
      <sheetName val="Форма № 3 ИФДБ"/>
      <sheetName val="лист"/>
      <sheetName val="Лист1"/>
    </sheetNames>
    <sheetDataSet>
      <sheetData sheetId="0" refreshError="1"/>
      <sheetData sheetId="1" refreshError="1">
        <row r="27">
          <cell r="C27">
            <v>-645994.30000000005</v>
          </cell>
          <cell r="M27">
            <v>0</v>
          </cell>
          <cell r="P27">
            <v>0</v>
          </cell>
        </row>
      </sheetData>
      <sheetData sheetId="2" refreshError="1">
        <row r="4">
          <cell r="C4">
            <v>-16226.199999999997</v>
          </cell>
          <cell r="M4">
            <v>0</v>
          </cell>
          <cell r="P4">
            <v>0</v>
          </cell>
        </row>
      </sheetData>
      <sheetData sheetId="3" refreshError="1"/>
      <sheetData sheetId="4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54" Type="http://schemas.openxmlformats.org/officeDocument/2006/relationships/revisionLog" Target="NULL"/><Relationship Id="rId159" Type="http://schemas.openxmlformats.org/officeDocument/2006/relationships/revisionLog" Target="NULL"/><Relationship Id="rId167" Type="http://schemas.openxmlformats.org/officeDocument/2006/relationships/revisionLog" Target="NULL"/><Relationship Id="rId175" Type="http://schemas.openxmlformats.org/officeDocument/2006/relationships/revisionLog" Target="NULL"/><Relationship Id="rId188" Type="http://schemas.openxmlformats.org/officeDocument/2006/relationships/revisionLog" Target="NULL"/><Relationship Id="rId201" Type="http://schemas.openxmlformats.org/officeDocument/2006/relationships/revisionLog" Target="revisionLog11.xml"/><Relationship Id="rId158" Type="http://schemas.openxmlformats.org/officeDocument/2006/relationships/revisionLog" Target="NULL"/><Relationship Id="rId162" Type="http://schemas.openxmlformats.org/officeDocument/2006/relationships/revisionLog" Target="NULL"/><Relationship Id="rId170" Type="http://schemas.openxmlformats.org/officeDocument/2006/relationships/revisionLog" Target="NULL"/><Relationship Id="rId183" Type="http://schemas.openxmlformats.org/officeDocument/2006/relationships/revisionLog" Target="NULL"/><Relationship Id="rId191" Type="http://schemas.openxmlformats.org/officeDocument/2006/relationships/revisionLog" Target="NULL"/><Relationship Id="rId196" Type="http://schemas.openxmlformats.org/officeDocument/2006/relationships/revisionLog" Target="NULL"/><Relationship Id="rId200" Type="http://schemas.openxmlformats.org/officeDocument/2006/relationships/revisionLog" Target="revisionLog111.xml"/><Relationship Id="rId153" Type="http://schemas.openxmlformats.org/officeDocument/2006/relationships/revisionLog" Target="NULL"/><Relationship Id="rId161" Type="http://schemas.openxmlformats.org/officeDocument/2006/relationships/revisionLog" Target="NULL"/><Relationship Id="rId166" Type="http://schemas.openxmlformats.org/officeDocument/2006/relationships/revisionLog" Target="NULL"/><Relationship Id="rId174" Type="http://schemas.openxmlformats.org/officeDocument/2006/relationships/revisionLog" Target="NULL"/><Relationship Id="rId179" Type="http://schemas.openxmlformats.org/officeDocument/2006/relationships/revisionLog" Target="NULL"/><Relationship Id="rId182" Type="http://schemas.openxmlformats.org/officeDocument/2006/relationships/revisionLog" Target="NULL"/><Relationship Id="rId187" Type="http://schemas.openxmlformats.org/officeDocument/2006/relationships/revisionLog" Target="NULL"/><Relationship Id="rId195" Type="http://schemas.openxmlformats.org/officeDocument/2006/relationships/revisionLog" Target="NULL"/><Relationship Id="rId157" Type="http://schemas.openxmlformats.org/officeDocument/2006/relationships/revisionLog" Target="NULL"/><Relationship Id="rId178" Type="http://schemas.openxmlformats.org/officeDocument/2006/relationships/revisionLog" Target="NULL"/><Relationship Id="rId190" Type="http://schemas.openxmlformats.org/officeDocument/2006/relationships/revisionLog" Target="NULL"/><Relationship Id="rId204" Type="http://schemas.openxmlformats.org/officeDocument/2006/relationships/revisionLog" Target="revisionLog1.xml"/><Relationship Id="rId152" Type="http://schemas.openxmlformats.org/officeDocument/2006/relationships/revisionLog" Target="NULL"/><Relationship Id="rId160" Type="http://schemas.openxmlformats.org/officeDocument/2006/relationships/revisionLog" Target="NULL"/><Relationship Id="rId165" Type="http://schemas.openxmlformats.org/officeDocument/2006/relationships/revisionLog" Target="NULL"/><Relationship Id="rId173" Type="http://schemas.openxmlformats.org/officeDocument/2006/relationships/revisionLog" Target="NULL"/><Relationship Id="rId181" Type="http://schemas.openxmlformats.org/officeDocument/2006/relationships/revisionLog" Target="NULL"/><Relationship Id="rId186" Type="http://schemas.openxmlformats.org/officeDocument/2006/relationships/revisionLog" Target="NULL"/><Relationship Id="rId194" Type="http://schemas.openxmlformats.org/officeDocument/2006/relationships/revisionLog" Target="NULL"/><Relationship Id="rId199" Type="http://schemas.openxmlformats.org/officeDocument/2006/relationships/revisionLog" Target="revisionLog1111.xml"/><Relationship Id="rId203" Type="http://schemas.openxmlformats.org/officeDocument/2006/relationships/revisionLog" Target="revisionLog3.xml"/><Relationship Id="rId156" Type="http://schemas.openxmlformats.org/officeDocument/2006/relationships/revisionLog" Target="NULL"/><Relationship Id="rId164" Type="http://schemas.openxmlformats.org/officeDocument/2006/relationships/revisionLog" Target="NULL"/><Relationship Id="rId169" Type="http://schemas.openxmlformats.org/officeDocument/2006/relationships/revisionLog" Target="NULL"/><Relationship Id="rId177" Type="http://schemas.openxmlformats.org/officeDocument/2006/relationships/revisionLog" Target="NULL"/><Relationship Id="rId185" Type="http://schemas.openxmlformats.org/officeDocument/2006/relationships/revisionLog" Target="NULL"/><Relationship Id="rId198" Type="http://schemas.openxmlformats.org/officeDocument/2006/relationships/revisionLog" Target="revisionLog11111.xml"/><Relationship Id="rId168" Type="http://schemas.openxmlformats.org/officeDocument/2006/relationships/revisionLog" Target="NULL"/><Relationship Id="rId172" Type="http://schemas.openxmlformats.org/officeDocument/2006/relationships/revisionLog" Target="NULL"/><Relationship Id="rId180" Type="http://schemas.openxmlformats.org/officeDocument/2006/relationships/revisionLog" Target="NULL"/><Relationship Id="rId193" Type="http://schemas.openxmlformats.org/officeDocument/2006/relationships/revisionLog" Target="NULL"/><Relationship Id="rId202" Type="http://schemas.openxmlformats.org/officeDocument/2006/relationships/revisionLog" Target="revisionLog2.xml"/><Relationship Id="rId155" Type="http://schemas.openxmlformats.org/officeDocument/2006/relationships/revisionLog" Target="NULL"/><Relationship Id="rId163" Type="http://schemas.openxmlformats.org/officeDocument/2006/relationships/revisionLog" Target="NULL"/><Relationship Id="rId171" Type="http://schemas.openxmlformats.org/officeDocument/2006/relationships/revisionLog" Target="NULL"/><Relationship Id="rId176" Type="http://schemas.openxmlformats.org/officeDocument/2006/relationships/revisionLog" Target="NULL"/><Relationship Id="rId184" Type="http://schemas.openxmlformats.org/officeDocument/2006/relationships/revisionLog" Target="NULL"/><Relationship Id="rId189" Type="http://schemas.openxmlformats.org/officeDocument/2006/relationships/revisionLog" Target="NULL"/><Relationship Id="rId192" Type="http://schemas.openxmlformats.org/officeDocument/2006/relationships/revisionLog" Target="NULL"/><Relationship Id="rId197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guid="{37816100-B944-4C21-BBCF-83F1E6DA0CAF}" diskRevisions="1" revisionId="6441" version="8">
  <header guid="{A4743626-0B5D-4A1B-B43B-3B8C2EE5034F}" dateTime="2021-10-20T16:49:11" maxSheetId="6" userName="uubetc_481" r:id="rId152" minRId="4525" maxRId="4535">
    <sheetIdMap count="5">
      <sheetId val="1"/>
      <sheetId val="2"/>
      <sheetId val="3"/>
      <sheetId val="4"/>
      <sheetId val="5"/>
    </sheetIdMap>
  </header>
  <header guid="{72EFC234-5224-424A-90D0-C5B071E884FF}" dateTime="2021-10-20T16:51:47" maxSheetId="6" userName="uubetc_481" r:id="rId153" minRId="4538" maxRId="4547">
    <sheetIdMap count="5">
      <sheetId val="1"/>
      <sheetId val="2"/>
      <sheetId val="3"/>
      <sheetId val="4"/>
      <sheetId val="5"/>
    </sheetIdMap>
  </header>
  <header guid="{D697AE2C-EC25-46C6-9409-F0BF1C5A5BB3}" dateTime="2021-10-20T16:52:48" maxSheetId="6" userName="uubetc_481" r:id="rId154" minRId="4548" maxRId="4557">
    <sheetIdMap count="5">
      <sheetId val="1"/>
      <sheetId val="2"/>
      <sheetId val="3"/>
      <sheetId val="4"/>
      <sheetId val="5"/>
    </sheetIdMap>
  </header>
  <header guid="{DAE18795-4400-4201-8D0F-D248C3FC49F4}" dateTime="2021-10-20T17:16:30" maxSheetId="6" userName="uubetc_481" r:id="rId155">
    <sheetIdMap count="5">
      <sheetId val="1"/>
      <sheetId val="2"/>
      <sheetId val="3"/>
      <sheetId val="4"/>
      <sheetId val="5"/>
    </sheetIdMap>
  </header>
  <header guid="{88BEDBB5-D442-45FD-B6EA-995336E21DED}" dateTime="2021-10-21T15:54:00" maxSheetId="6" userName="uubetc_481" r:id="rId156" minRId="4560" maxRId="4719">
    <sheetIdMap count="5">
      <sheetId val="1"/>
      <sheetId val="2"/>
      <sheetId val="3"/>
      <sheetId val="4"/>
      <sheetId val="5"/>
    </sheetIdMap>
  </header>
  <header guid="{E7BED4BB-99B3-41EA-A7A2-F874AB8F44BE}" dateTime="2021-10-22T09:16:58" maxSheetId="6" userName="uubetc_481" r:id="rId157" minRId="4722" maxRId="4734">
    <sheetIdMap count="5">
      <sheetId val="1"/>
      <sheetId val="2"/>
      <sheetId val="3"/>
      <sheetId val="4"/>
      <sheetId val="5"/>
    </sheetIdMap>
  </header>
  <header guid="{49EC837F-7230-462B-A4DC-01B3DBD2CB52}" dateTime="2021-10-22T09:26:20" maxSheetId="6" userName="uubetc_481" r:id="rId158" minRId="4737" maxRId="4866">
    <sheetIdMap count="5">
      <sheetId val="1"/>
      <sheetId val="2"/>
      <sheetId val="3"/>
      <sheetId val="4"/>
      <sheetId val="5"/>
    </sheetIdMap>
  </header>
  <header guid="{3061E65C-EEF4-47EC-B55A-F8198C72DE47}" dateTime="2021-10-22T09:29:43" maxSheetId="6" userName="uubetc_481" r:id="rId159" minRId="4867" maxRId="5574">
    <sheetIdMap count="5">
      <sheetId val="1"/>
      <sheetId val="2"/>
      <sheetId val="3"/>
      <sheetId val="4"/>
      <sheetId val="5"/>
    </sheetIdMap>
  </header>
  <header guid="{3E9F227C-009E-4D74-B86C-6CFAA917DD8F}" dateTime="2021-10-22T15:21:40" maxSheetId="6" userName="chernobaevaea" r:id="rId160">
    <sheetIdMap count="5">
      <sheetId val="1"/>
      <sheetId val="2"/>
      <sheetId val="3"/>
      <sheetId val="4"/>
      <sheetId val="5"/>
    </sheetIdMap>
  </header>
  <header guid="{7719C9C7-4BA9-4D15-97E7-27B0B69AE141}" dateTime="2021-10-26T16:52:18" maxSheetId="6" userName="ignatievatg" r:id="rId161" minRId="5579" maxRId="5581">
    <sheetIdMap count="5">
      <sheetId val="1"/>
      <sheetId val="2"/>
      <sheetId val="3"/>
      <sheetId val="4"/>
      <sheetId val="5"/>
    </sheetIdMap>
  </header>
  <header guid="{FA8F3D92-65F5-43A2-AD47-0FCC028F68C9}" dateTime="2021-10-27T12:40:37" maxSheetId="6" userName="ignatievatg" r:id="rId162" minRId="5584" maxRId="5635">
    <sheetIdMap count="5">
      <sheetId val="1"/>
      <sheetId val="2"/>
      <sheetId val="3"/>
      <sheetId val="4"/>
      <sheetId val="5"/>
    </sheetIdMap>
  </header>
  <header guid="{E15A4B35-14DE-4975-AB62-AAE31E8883CF}" dateTime="2021-10-27T12:45:49" maxSheetId="6" userName="ignatievatg" r:id="rId163">
    <sheetIdMap count="5">
      <sheetId val="1"/>
      <sheetId val="2"/>
      <sheetId val="3"/>
      <sheetId val="4"/>
      <sheetId val="5"/>
    </sheetIdMap>
  </header>
  <header guid="{5FBF1DCA-2B57-414D-8193-02542CB022B0}" dateTime="2021-10-27T16:06:15" maxSheetId="6" userName="ignatievatg" r:id="rId164">
    <sheetIdMap count="5">
      <sheetId val="1"/>
      <sheetId val="2"/>
      <sheetId val="3"/>
      <sheetId val="4"/>
      <sheetId val="5"/>
    </sheetIdMap>
  </header>
  <header guid="{C9B25B9F-6799-4AC5-8CEF-3709CDDD24B8}" dateTime="2021-10-27T16:25:36" maxSheetId="6" userName="ignatievatg" r:id="rId165" minRId="5642" maxRId="5660">
    <sheetIdMap count="5">
      <sheetId val="1"/>
      <sheetId val="2"/>
      <sheetId val="3"/>
      <sheetId val="4"/>
      <sheetId val="5"/>
    </sheetIdMap>
  </header>
  <header guid="{60A37DC6-222D-43E3-911D-D2A60716C0B4}" dateTime="2021-10-28T10:33:20" maxSheetId="6" userName="ignatievatg" r:id="rId166" minRId="5663" maxRId="5698">
    <sheetIdMap count="5">
      <sheetId val="1"/>
      <sheetId val="2"/>
      <sheetId val="3"/>
      <sheetId val="4"/>
      <sheetId val="5"/>
    </sheetIdMap>
  </header>
  <header guid="{73368C81-CF0D-4B07-886C-09404CB2A1FF}" dateTime="2021-10-28T11:10:03" maxSheetId="6" userName="ignatievatg" r:id="rId167" minRId="5701" maxRId="5702">
    <sheetIdMap count="5">
      <sheetId val="1"/>
      <sheetId val="2"/>
      <sheetId val="3"/>
      <sheetId val="4"/>
      <sheetId val="5"/>
    </sheetIdMap>
  </header>
  <header guid="{230B9658-B3D9-471B-AB5C-D208070ECC53}" dateTime="2021-10-28T11:19:43" maxSheetId="6" userName="ignatievatg" r:id="rId168" minRId="5705">
    <sheetIdMap count="5">
      <sheetId val="1"/>
      <sheetId val="2"/>
      <sheetId val="3"/>
      <sheetId val="4"/>
      <sheetId val="5"/>
    </sheetIdMap>
  </header>
  <header guid="{2DD9D840-EF08-4B51-8A0F-1CED2545FB9D}" dateTime="2021-10-28T11:27:17" maxSheetId="6" userName="ignatievatg" r:id="rId169" minRId="5708" maxRId="5712">
    <sheetIdMap count="5">
      <sheetId val="1"/>
      <sheetId val="2"/>
      <sheetId val="3"/>
      <sheetId val="4"/>
      <sheetId val="5"/>
    </sheetIdMap>
  </header>
  <header guid="{B0DF4C90-A5A2-469B-8A0B-A6FC174C4B98}" dateTime="2021-10-28T14:20:05" maxSheetId="6" userName="ignatievatg" r:id="rId170" minRId="5715" maxRId="5717">
    <sheetIdMap count="5">
      <sheetId val="1"/>
      <sheetId val="2"/>
      <sheetId val="3"/>
      <sheetId val="4"/>
      <sheetId val="5"/>
    </sheetIdMap>
  </header>
  <header guid="{BA382B81-076C-464B-9BF7-215795FFB70C}" dateTime="2021-10-28T16:45:29" maxSheetId="6" userName="ignatievatg" r:id="rId171">
    <sheetIdMap count="5">
      <sheetId val="1"/>
      <sheetId val="2"/>
      <sheetId val="3"/>
      <sheetId val="4"/>
      <sheetId val="5"/>
    </sheetIdMap>
  </header>
  <header guid="{59F8AEA4-9453-4079-88C8-FCDC2F797008}" dateTime="2021-11-02T11:54:46" maxSheetId="6" userName="ignatievatg" r:id="rId172" minRId="5722" maxRId="5738">
    <sheetIdMap count="5">
      <sheetId val="1"/>
      <sheetId val="2"/>
      <sheetId val="3"/>
      <sheetId val="4"/>
      <sheetId val="5"/>
    </sheetIdMap>
  </header>
  <header guid="{6535617D-A7E5-42A2-9710-D187421204E6}" dateTime="2021-11-02T12:22:39" maxSheetId="6" userName="ignatievatg" r:id="rId173" minRId="5741" maxRId="5773">
    <sheetIdMap count="5">
      <sheetId val="1"/>
      <sheetId val="2"/>
      <sheetId val="3"/>
      <sheetId val="4"/>
      <sheetId val="5"/>
    </sheetIdMap>
  </header>
  <header guid="{8BFAE0B8-A709-47F9-B7A3-D3C2AE0DD16D}" dateTime="2021-11-02T12:50:17" maxSheetId="6" userName="ignatievatg" r:id="rId174" minRId="5776" maxRId="5779">
    <sheetIdMap count="5">
      <sheetId val="1"/>
      <sheetId val="2"/>
      <sheetId val="3"/>
      <sheetId val="4"/>
      <sheetId val="5"/>
    </sheetIdMap>
  </header>
  <header guid="{950A5DEF-3D39-4772-8C70-275A9A10A483}" dateTime="2021-11-02T13:42:03" maxSheetId="6" userName="ignatievatg" r:id="rId175" minRId="5782">
    <sheetIdMap count="5">
      <sheetId val="1"/>
      <sheetId val="2"/>
      <sheetId val="3"/>
      <sheetId val="4"/>
      <sheetId val="5"/>
    </sheetIdMap>
  </header>
  <header guid="{DBC27A66-A6E6-4C48-98A9-8934F0794ACA}" dateTime="2021-11-02T15:26:27" maxSheetId="6" userName="ignatievatg" r:id="rId176" minRId="5785" maxRId="5792">
    <sheetIdMap count="5">
      <sheetId val="1"/>
      <sheetId val="2"/>
      <sheetId val="3"/>
      <sheetId val="4"/>
      <sheetId val="5"/>
    </sheetIdMap>
  </header>
  <header guid="{0BE30F07-75BA-46E4-A2E4-654A22CFF189}" dateTime="2021-11-03T08:07:22" maxSheetId="6" userName="ignatievatg" r:id="rId177">
    <sheetIdMap count="5">
      <sheetId val="1"/>
      <sheetId val="2"/>
      <sheetId val="3"/>
      <sheetId val="4"/>
      <sheetId val="5"/>
    </sheetIdMap>
  </header>
  <header guid="{4A83CDEC-A341-4C77-80BB-C9D1ACC30B6A}" dateTime="2021-11-03T09:44:37" maxSheetId="6" userName="ignatievatg" r:id="rId178">
    <sheetIdMap count="5">
      <sheetId val="1"/>
      <sheetId val="2"/>
      <sheetId val="3"/>
      <sheetId val="4"/>
      <sheetId val="5"/>
    </sheetIdMap>
  </header>
  <header guid="{4527A538-15D4-426D-9B8F-3F985996CFFC}" dateTime="2021-11-03T14:20:53" maxSheetId="6" userName="ignatievatg" r:id="rId179" minRId="5799" maxRId="5858">
    <sheetIdMap count="5">
      <sheetId val="1"/>
      <sheetId val="2"/>
      <sheetId val="3"/>
      <sheetId val="4"/>
      <sheetId val="5"/>
    </sheetIdMap>
  </header>
  <header guid="{E64EA858-3605-4730-BA03-24DE3DF63CCC}" dateTime="2021-11-03T14:23:36" maxSheetId="6" userName="ignatievatg" r:id="rId180">
    <sheetIdMap count="5">
      <sheetId val="1"/>
      <sheetId val="2"/>
      <sheetId val="3"/>
      <sheetId val="4"/>
      <sheetId val="5"/>
    </sheetIdMap>
  </header>
  <header guid="{D5A68639-393A-44FE-9AA3-9D1DB2D99F25}" dateTime="2021-11-03T14:41:56" maxSheetId="6" userName="ignatievatg" r:id="rId181" minRId="5863" maxRId="6136">
    <sheetIdMap count="5">
      <sheetId val="1"/>
      <sheetId val="2"/>
      <sheetId val="3"/>
      <sheetId val="4"/>
      <sheetId val="5"/>
    </sheetIdMap>
  </header>
  <header guid="{A2A19F8A-8542-4732-A6B5-AB8991D6E3FA}" dateTime="2021-11-03T14:52:37" maxSheetId="6" userName="ignatievatg" r:id="rId182" minRId="6139" maxRId="6162">
    <sheetIdMap count="5">
      <sheetId val="1"/>
      <sheetId val="2"/>
      <sheetId val="3"/>
      <sheetId val="4"/>
      <sheetId val="5"/>
    </sheetIdMap>
  </header>
  <header guid="{F118E6B4-FD01-4E4E-8CD8-D38EE7A92F50}" dateTime="2021-11-03T14:53:15" maxSheetId="6" userName="ignatievatg" r:id="rId183" minRId="6165">
    <sheetIdMap count="5">
      <sheetId val="1"/>
      <sheetId val="2"/>
      <sheetId val="3"/>
      <sheetId val="4"/>
      <sheetId val="5"/>
    </sheetIdMap>
  </header>
  <header guid="{25163962-C2A6-4939-B473-CD8455A061C8}" dateTime="2021-11-03T14:53:21" maxSheetId="6" userName="ignatievatg" r:id="rId184">
    <sheetIdMap count="5">
      <sheetId val="1"/>
      <sheetId val="2"/>
      <sheetId val="3"/>
      <sheetId val="4"/>
      <sheetId val="5"/>
    </sheetIdMap>
  </header>
  <header guid="{FD78FDBF-F07F-47B7-B35F-09166E03EA1B}" dateTime="2021-11-03T15:02:39" maxSheetId="6" userName="ignatievatg" r:id="rId185" minRId="6170" maxRId="6190">
    <sheetIdMap count="5">
      <sheetId val="1"/>
      <sheetId val="2"/>
      <sheetId val="3"/>
      <sheetId val="4"/>
      <sheetId val="5"/>
    </sheetIdMap>
  </header>
  <header guid="{DA145311-C191-4630-98F8-BDFB9D142AE2}" dateTime="2021-11-03T15:02:54" maxSheetId="6" userName="ignatievatg" r:id="rId186">
    <sheetIdMap count="5">
      <sheetId val="1"/>
      <sheetId val="2"/>
      <sheetId val="3"/>
      <sheetId val="4"/>
      <sheetId val="5"/>
    </sheetIdMap>
  </header>
  <header guid="{3E9500BD-762E-4DCC-84FC-5C09D8F70532}" dateTime="2021-11-04T10:38:12" maxSheetId="6" userName="ignatievatg" r:id="rId187" minRId="6195" maxRId="6215">
    <sheetIdMap count="5">
      <sheetId val="1"/>
      <sheetId val="2"/>
      <sheetId val="3"/>
      <sheetId val="4"/>
      <sheetId val="5"/>
    </sheetIdMap>
  </header>
  <header guid="{EA67B96F-D112-4C9E-B593-0E7EDF13667D}" dateTime="2021-11-04T10:52:57" maxSheetId="6" userName="ignatievatg" r:id="rId188" minRId="6218" maxRId="6221">
    <sheetIdMap count="5">
      <sheetId val="1"/>
      <sheetId val="2"/>
      <sheetId val="3"/>
      <sheetId val="4"/>
      <sheetId val="5"/>
    </sheetIdMap>
  </header>
  <header guid="{2D95F1EB-4B5B-45E2-A78B-3642232B15F7}" dateTime="2021-11-04T12:21:13" maxSheetId="6" userName="ignatievatg" r:id="rId189" minRId="6224" maxRId="6309">
    <sheetIdMap count="5">
      <sheetId val="1"/>
      <sheetId val="2"/>
      <sheetId val="3"/>
      <sheetId val="4"/>
      <sheetId val="5"/>
    </sheetIdMap>
  </header>
  <header guid="{38B573F5-9DA0-4332-AF81-43D4BF8749D4}" dateTime="2021-11-04T12:54:21" maxSheetId="6" userName="ignatievatg" r:id="rId190" minRId="6312" maxRId="6357">
    <sheetIdMap count="5">
      <sheetId val="1"/>
      <sheetId val="2"/>
      <sheetId val="3"/>
      <sheetId val="4"/>
      <sheetId val="5"/>
    </sheetIdMap>
  </header>
  <header guid="{5CA306A0-84EE-4EE9-B35F-6C4CBABCDA9E}" dateTime="2021-11-04T13:37:04" maxSheetId="6" userName="ignatievatg" r:id="rId191" minRId="6360" maxRId="6363">
    <sheetIdMap count="5">
      <sheetId val="1"/>
      <sheetId val="2"/>
      <sheetId val="3"/>
      <sheetId val="4"/>
      <sheetId val="5"/>
    </sheetIdMap>
  </header>
  <header guid="{8018642C-F56A-419C-BFF9-6B4E3AF7C867}" dateTime="2021-11-08T08:41:27" maxSheetId="6" userName="ignatievatg" r:id="rId192" minRId="6366" maxRId="6368">
    <sheetIdMap count="5">
      <sheetId val="1"/>
      <sheetId val="2"/>
      <sheetId val="3"/>
      <sheetId val="4"/>
      <sheetId val="5"/>
    </sheetIdMap>
  </header>
  <header guid="{7A034E48-DB88-43D1-B72C-68C2C59357FB}" dateTime="2021-11-08T08:42:09" maxSheetId="6" userName="ignatievatg" r:id="rId193">
    <sheetIdMap count="5">
      <sheetId val="1"/>
      <sheetId val="2"/>
      <sheetId val="3"/>
      <sheetId val="4"/>
      <sheetId val="5"/>
    </sheetIdMap>
  </header>
  <header guid="{8A8FDC19-93D0-4E77-A686-4DA4E6644090}" dateTime="2021-11-08T08:43:49" maxSheetId="6" userName="ignatievatg" r:id="rId194">
    <sheetIdMap count="5">
      <sheetId val="1"/>
      <sheetId val="2"/>
      <sheetId val="3"/>
      <sheetId val="4"/>
      <sheetId val="5"/>
    </sheetIdMap>
  </header>
  <header guid="{CA0A7C03-CB30-4A67-900C-50DC4306AC1F}" dateTime="2021-11-08T09:02:23" maxSheetId="6" userName="asivanova" r:id="rId195" minRId="6375" maxRId="6378">
    <sheetIdMap count="5">
      <sheetId val="1"/>
      <sheetId val="2"/>
      <sheetId val="3"/>
      <sheetId val="4"/>
      <sheetId val="5"/>
    </sheetIdMap>
  </header>
  <header guid="{EF1305C8-2D90-4C8A-9AD5-F33365100E9E}" dateTime="2021-11-08T09:36:15" maxSheetId="6" userName="asivanova" r:id="rId196" minRId="6381" maxRId="6383">
    <sheetIdMap count="5">
      <sheetId val="1"/>
      <sheetId val="2"/>
      <sheetId val="3"/>
      <sheetId val="4"/>
      <sheetId val="5"/>
    </sheetIdMap>
  </header>
  <header guid="{55DE3BD8-61C1-48C1-BBDD-36FFB1B74934}" dateTime="2021-11-08T09:37:24" maxSheetId="6" userName="asivanova" r:id="rId197" minRId="6384">
    <sheetIdMap count="5">
      <sheetId val="1"/>
      <sheetId val="2"/>
      <sheetId val="3"/>
      <sheetId val="4"/>
      <sheetId val="5"/>
    </sheetIdMap>
  </header>
  <header guid="{10684D59-6F63-4077-A50A-D43F7A9A4FBE}" dateTime="2021-11-08T09:40:53" maxSheetId="6" userName="ignatievatg" r:id="rId198" minRId="6385" maxRId="6386">
    <sheetIdMap count="5">
      <sheetId val="1"/>
      <sheetId val="2"/>
      <sheetId val="3"/>
      <sheetId val="4"/>
      <sheetId val="5"/>
    </sheetIdMap>
  </header>
  <header guid="{1A819D49-892E-446C-BC87-710762DC1346}" dateTime="2021-11-08T10:27:10" maxSheetId="6" userName="ignatievatg" r:id="rId199">
    <sheetIdMap count="5">
      <sheetId val="1"/>
      <sheetId val="2"/>
      <sheetId val="3"/>
      <sheetId val="4"/>
      <sheetId val="5"/>
    </sheetIdMap>
  </header>
  <header guid="{B2A60513-A80B-4143-B70F-BDFB298288F3}" dateTime="2021-11-08T11:27:20" maxSheetId="6" userName="ignatievatg" r:id="rId200" minRId="6391" maxRId="6392">
    <sheetIdMap count="5">
      <sheetId val="1"/>
      <sheetId val="2"/>
      <sheetId val="3"/>
      <sheetId val="4"/>
      <sheetId val="5"/>
    </sheetIdMap>
  </header>
  <header guid="{5F4B28DC-57B0-4DD2-B67E-1DE14475BC63}" dateTime="2021-11-08T11:32:15" maxSheetId="6" userName="asivanova" r:id="rId201" minRId="6395" maxRId="6398">
    <sheetIdMap count="5">
      <sheetId val="1"/>
      <sheetId val="2"/>
      <sheetId val="3"/>
      <sheetId val="4"/>
      <sheetId val="5"/>
    </sheetIdMap>
  </header>
  <header guid="{B496D479-C2B2-49D6-809B-06ED6B600E32}" dateTime="2021-11-09T08:34:10" maxSheetId="6" userName="Наталья Стифеева" r:id="rId202" minRId="6399" maxRId="6403">
    <sheetIdMap count="5">
      <sheetId val="1"/>
      <sheetId val="2"/>
      <sheetId val="3"/>
      <sheetId val="4"/>
      <sheetId val="5"/>
    </sheetIdMap>
  </header>
  <header guid="{9368E236-5BF2-4E65-AA2D-575778187D05}" dateTime="2021-11-09T09:20:59" maxSheetId="6" userName="Наталья Стифеева" r:id="rId203" minRId="6406" maxRId="6435">
    <sheetIdMap count="5">
      <sheetId val="1"/>
      <sheetId val="2"/>
      <sheetId val="3"/>
      <sheetId val="4"/>
      <sheetId val="5"/>
    </sheetIdMap>
  </header>
  <header guid="{37816100-B944-4C21-BBCF-83F1E6DA0CAF}" dateTime="2021-11-10T16:48:42" maxSheetId="6" userName="ignatievatg" r:id="rId20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E9483D12-D84E-493C-88BD-D43B4FD367CC}" action="delete"/>
  <rdn rId="0" localSheetId="2" customView="1" name="Z_E9483D12_D84E_493C_88BD_D43B4FD367CC_.wvu.PrintTitles" hidden="1" oldHidden="1">
    <formula>'Форма № 2 Расходы'!$2:$3</formula>
    <oldFormula>'Форма № 2 Расходы'!$2:$3</oldFormula>
  </rdn>
  <rdn rId="0" localSheetId="3" customView="1" name="Z_E9483D12_D84E_493C_88BD_D43B4FD367CC_.wvu.PrintArea" hidden="1" oldHidden="1">
    <formula>'Форма № 3 ИФДБ'!$A$1:$R$25</formula>
    <oldFormula>'Форма № 3 ИФДБ'!$A$1:$R$25</oldFormula>
  </rdn>
  <rcv guid="{E9483D12-D84E-493C-88BD-D43B4FD367CC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6395" sId="1">
    <nc r="F26">
      <v>0</v>
    </nc>
  </rcc>
  <rcc rId="6396" sId="1" numFmtId="4">
    <nc r="F27">
      <v>0</v>
    </nc>
  </rcc>
  <rcc rId="6397" sId="1">
    <nc r="F28">
      <v>0</v>
    </nc>
  </rcc>
  <rcc rId="6398" sId="1" numFmtId="4">
    <nc r="F29">
      <v>0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6391" sId="2" numFmtId="4">
    <oc r="M34">
      <v>38756.199999999997</v>
    </oc>
    <nc r="M34">
      <v>38630.199999999997</v>
    </nc>
  </rcc>
  <rcc rId="6392" sId="2" numFmtId="4">
    <oc r="M41">
      <f>11108.9+6438.4</f>
    </oc>
    <nc r="M41">
      <v>17673.3</v>
    </nc>
  </rcc>
  <rcv guid="{E9483D12-D84E-493C-88BD-D43B4FD367CC}" action="delete"/>
  <rdn rId="0" localSheetId="2" customView="1" name="Z_E9483D12_D84E_493C_88BD_D43B4FD367CC_.wvu.PrintTitles" hidden="1" oldHidden="1">
    <formula>'Форма № 2 Расходы'!$2:$3</formula>
    <oldFormula>'Форма № 2 Расходы'!$2:$3</oldFormula>
  </rdn>
  <rdn rId="0" localSheetId="3" customView="1" name="Z_E9483D12_D84E_493C_88BD_D43B4FD367CC_.wvu.PrintArea" hidden="1" oldHidden="1">
    <formula>'Форма № 3 ИФДБ'!$A$1:$R$25</formula>
    <oldFormula>'Форма № 3 ИФДБ'!$A$1:$R$25</oldFormula>
  </rdn>
  <rcv guid="{E9483D12-D84E-493C-88BD-D43B4FD367CC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v guid="{E9483D12-D84E-493C-88BD-D43B4FD367CC}" action="delete"/>
  <rdn rId="0" localSheetId="2" customView="1" name="Z_E9483D12_D84E_493C_88BD_D43B4FD367CC_.wvu.PrintTitles" hidden="1" oldHidden="1">
    <formula>'Форма № 2 Расходы'!$2:$3</formula>
    <oldFormula>'Форма № 2 Расходы'!$2:$3</oldFormula>
  </rdn>
  <rdn rId="0" localSheetId="3" customView="1" name="Z_E9483D12_D84E_493C_88BD_D43B4FD367CC_.wvu.PrintArea" hidden="1" oldHidden="1">
    <formula>'Форма № 3 ИФДБ'!$A$1:$R$25</formula>
    <oldFormula>'Форма № 3 ИФДБ'!$A$1:$R$25</oldFormula>
  </rdn>
  <rcv guid="{E9483D12-D84E-493C-88BD-D43B4FD367CC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6385" sId="3" numFmtId="4">
    <nc r="F14">
      <v>89945.7</v>
    </nc>
  </rcc>
  <rcc rId="6386" sId="3" numFmtId="4">
    <nc r="I14">
      <v>11431.9</v>
    </nc>
  </rcc>
  <rfmt sheetId="3" sqref="A1:XFD1048576">
    <dxf>
      <fill>
        <patternFill patternType="none">
          <bgColor auto="1"/>
        </patternFill>
      </fill>
    </dxf>
  </rfmt>
  <rcv guid="{E9483D12-D84E-493C-88BD-D43B4FD367CC}" action="delete"/>
  <rdn rId="0" localSheetId="2" customView="1" name="Z_E9483D12_D84E_493C_88BD_D43B4FD367CC_.wvu.PrintTitles" hidden="1" oldHidden="1">
    <formula>'Форма № 2 Расходы'!$2:$3</formula>
    <oldFormula>'Форма № 2 Расходы'!$2:$3</oldFormula>
  </rdn>
  <rdn rId="0" localSheetId="3" customView="1" name="Z_E9483D12_D84E_493C_88BD_D43B4FD367CC_.wvu.PrintArea" hidden="1" oldHidden="1">
    <formula>'Форма № 3 ИФДБ'!$A$1:$R$25</formula>
    <oldFormula>'Форма № 3 ИФДБ'!$A$1:$R$25</oldFormula>
  </rdn>
  <rcv guid="{E9483D12-D84E-493C-88BD-D43B4FD367C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99" sId="1">
    <oc r="B1" t="inlineStr">
      <is>
        <t xml:space="preserve">Параметры бюджета Окуловского муниципального района (округа)  по видам доходов </t>
      </is>
    </oc>
    <nc r="B1" t="inlineStr">
      <is>
        <t xml:space="preserve">Параметры бюджета Окуловского муниципального района  по видам доходов </t>
      </is>
    </nc>
  </rcc>
  <rcc rId="6400" sId="1">
    <oc r="E26">
      <f>D26/C26*100</f>
    </oc>
    <nc r="E26"/>
  </rcc>
  <rcc rId="6401" sId="1">
    <oc r="E27">
      <f>D27/C27*100</f>
    </oc>
    <nc r="E27"/>
  </rcc>
  <rcc rId="6402" sId="1">
    <oc r="E28">
      <f>D28/C28*100</f>
    </oc>
    <nc r="E28"/>
  </rcc>
  <rcc rId="6403" sId="1">
    <oc r="E29">
      <f>D29/C29*100</f>
    </oc>
    <nc r="E29"/>
  </rcc>
  <rdn rId="0" localSheetId="2" customView="1" name="Z_841DB5B9_9D39_42B9_9485_4CCE7553F5A7_.wvu.PrintTitles" hidden="1" oldHidden="1">
    <formula>'Форма № 2 Расходы'!$2:$3</formula>
  </rdn>
  <rdn rId="0" localSheetId="3" customView="1" name="Z_841DB5B9_9D39_42B9_9485_4CCE7553F5A7_.wvu.PrintArea" hidden="1" oldHidden="1">
    <formula>'Форма № 3 ИФДБ'!$A$1:$R$25</formula>
  </rdn>
  <rcv guid="{841DB5B9-9D39-42B9-9485-4CCE7553F5A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06" sId="1">
    <oc r="E22">
      <f>D22/C22*100</f>
    </oc>
    <nc r="E22"/>
  </rcc>
  <rcc rId="6407" sId="1">
    <oc r="C3" t="inlineStr">
      <is>
        <t>Исполнение бюджета муниципального района (округа) за 2020 год</t>
      </is>
    </oc>
    <nc r="C3" t="inlineStr">
      <is>
        <t>Исполнение бюджета муниципального района  за 2020 год</t>
      </is>
    </nc>
  </rcc>
  <rcc rId="6408" sId="1">
    <oc r="D3" t="inlineStr">
      <is>
        <t>Уточненный бюджет муниципального района (округа) на 2021 год по состоянию на 1 октября 2021 года</t>
      </is>
    </oc>
    <nc r="D3" t="inlineStr">
      <is>
        <t>Уточненный бюджет муниципального района на 2021 год по состоянию на 1 октября 2021 года</t>
      </is>
    </nc>
  </rcc>
  <rcc rId="6409" sId="1">
    <oc r="F3" t="inlineStr">
      <is>
        <t>Оценка исполнения бюджета муниципального района (округа) в 2021 году</t>
      </is>
    </oc>
    <nc r="F3" t="inlineStr">
      <is>
        <t>Оценка исполнения бюджета муниципального района в 2021 году</t>
      </is>
    </nc>
  </rcc>
  <rcc rId="6410" sId="1">
    <oc r="G3" t="inlineStr">
      <is>
        <t>Исполнение (год) к прошлому году, %</t>
      </is>
    </oc>
    <nc r="G3" t="inlineStr">
      <is>
        <t>Исполнение к прошлому году, %</t>
      </is>
    </nc>
  </rcc>
  <rfmt sheetId="1" sqref="B3:R3" start="0" length="2147483647">
    <dxf>
      <font>
        <sz val="10"/>
      </font>
    </dxf>
  </rfmt>
  <rfmt sheetId="1" sqref="B3:B31" start="0" length="2147483647">
    <dxf>
      <font>
        <sz val="10"/>
      </font>
    </dxf>
  </rfmt>
  <rfmt sheetId="1" sqref="H1:H1048576" start="0" length="2147483647">
    <dxf>
      <font>
        <sz val="10"/>
      </font>
    </dxf>
  </rfmt>
  <rfmt sheetId="1" sqref="L1:L1048576" start="0" length="2147483647">
    <dxf>
      <font>
        <sz val="10"/>
      </font>
    </dxf>
  </rfmt>
  <rfmt sheetId="1" sqref="O1:O1048576" start="0" length="2147483647">
    <dxf>
      <font>
        <sz val="10"/>
      </font>
    </dxf>
  </rfmt>
  <rfmt sheetId="1" sqref="R1:R1048576" start="0" length="2147483647">
    <dxf>
      <font>
        <sz val="10"/>
      </font>
    </dxf>
  </rfmt>
  <rfmt sheetId="1" sqref="C5:G29">
    <dxf>
      <alignment horizontal="right" vertical="top" shrinkToFit="1" readingOrder="0"/>
    </dxf>
  </rfmt>
  <rfmt sheetId="1" sqref="C5:G29" start="0" length="2147483647">
    <dxf>
      <font>
        <sz val="12"/>
      </font>
    </dxf>
  </rfmt>
  <rfmt sheetId="1" sqref="I4:K29" start="0" length="2147483647">
    <dxf>
      <font>
        <sz val="12"/>
      </font>
      <alignment vertical="top" shrinkToFit="1" readingOrder="0"/>
    </dxf>
  </rfmt>
  <rfmt sheetId="1" sqref="A4:R29">
    <dxf>
      <alignment vertical="top" readingOrder="0"/>
    </dxf>
  </rfmt>
  <rfmt sheetId="1" sqref="M4:N29" start="0" length="2147483647">
    <dxf>
      <font>
        <sz val="12"/>
      </font>
      <alignment shrinkToFit="1" readingOrder="0"/>
    </dxf>
  </rfmt>
  <rfmt sheetId="1" sqref="P4:Q29" start="0" length="2147483647">
    <dxf>
      <font>
        <sz val="12"/>
      </font>
      <alignment horizontal="right" shrinkToFit="1" readingOrder="0"/>
    </dxf>
  </rfmt>
  <rfmt sheetId="1" sqref="C4:G4" start="0" length="2147483647">
    <dxf>
      <font>
        <sz val="12"/>
      </font>
    </dxf>
  </rfmt>
  <rfmt sheetId="1" sqref="B1" start="0" length="2147483647">
    <dxf>
      <font>
        <sz val="12"/>
      </font>
    </dxf>
  </rfmt>
  <rcc rId="6411" sId="2">
    <oc r="B1" t="inlineStr">
      <is>
        <t>Параметры бюджета  Окуловского муниципального района (округа)  по видам расходов, разделам, подразделам</t>
      </is>
    </oc>
    <nc r="B1" t="inlineStr">
      <is>
        <t>Параметры бюджета  Окуловского муниципального района  по видам расходов, разделам, подразделам</t>
      </is>
    </nc>
  </rcc>
  <rfmt sheetId="2" sqref="B1:Q1">
    <dxf>
      <alignment horizontal="left" readingOrder="0"/>
    </dxf>
  </rfmt>
  <rfmt sheetId="2" sqref="B1:Q1" start="0" length="2147483647">
    <dxf>
      <font>
        <sz val="14"/>
      </font>
    </dxf>
  </rfmt>
  <rfmt sheetId="1" sqref="B1" start="0" length="2147483647">
    <dxf>
      <font>
        <sz val="14"/>
      </font>
    </dxf>
  </rfmt>
  <rcc rId="6412" sId="3">
    <oc r="B1" t="inlineStr">
      <is>
        <t>Параметры бюджета Окуловского муниципального района (округа) по видам источников финансирования дефицита бюджета</t>
      </is>
    </oc>
    <nc r="B1" t="inlineStr">
      <is>
        <t>Параметры бюджета Окуловского муниципального района по видам источников финансирования дефицита бюджета</t>
      </is>
    </nc>
  </rcc>
  <rcc rId="6413" sId="3">
    <oc r="G3" t="inlineStr">
      <is>
        <t>Исполнение (год) к прошлому году, %</t>
      </is>
    </oc>
    <nc r="G3" t="inlineStr">
      <is>
        <t>Исполнение к прошлому году, %</t>
      </is>
    </nc>
  </rcc>
  <rfmt sheetId="3" sqref="A3:R25" start="0" length="2147483647">
    <dxf>
      <font>
        <name val="Times New Roman"/>
        <scheme val="none"/>
      </font>
    </dxf>
  </rfmt>
  <rfmt sheetId="3" sqref="A3:R25" start="0" length="2147483647">
    <dxf>
      <font>
        <sz val="12"/>
      </font>
    </dxf>
  </rfmt>
  <rfmt sheetId="3" sqref="A3:XFD3" start="0" length="2147483647">
    <dxf>
      <font>
        <sz val="10"/>
      </font>
    </dxf>
  </rfmt>
  <rfmt sheetId="3" sqref="C4:R25">
    <dxf>
      <alignment horizontal="right" vertical="top" wrapText="0" shrinkToFit="1" readingOrder="0"/>
    </dxf>
  </rfmt>
  <rfmt sheetId="3" sqref="A3:B25" start="0" length="2147483647">
    <dxf>
      <font>
        <sz val="10"/>
      </font>
    </dxf>
  </rfmt>
  <rfmt sheetId="3" sqref="A3:B25">
    <dxf>
      <alignment vertical="top" readingOrder="0"/>
    </dxf>
  </rfmt>
  <rfmt sheetId="3" sqref="A3:R3">
    <dxf>
      <alignment vertical="bottom" readingOrder="0"/>
    </dxf>
  </rfmt>
  <rfmt sheetId="3" sqref="A3:R3">
    <dxf>
      <alignment vertical="center" readingOrder="0"/>
    </dxf>
  </rfmt>
  <rfmt sheetId="3" sqref="B1" start="0" length="2147483647">
    <dxf>
      <font>
        <sz val="12"/>
      </font>
    </dxf>
  </rfmt>
  <rfmt sheetId="2" sqref="A1:XFD1048576" start="0" length="2147483647">
    <dxf>
      <font>
        <sz val="10"/>
      </font>
    </dxf>
  </rfmt>
  <rfmt sheetId="2" sqref="D4:R122" start="0" length="2147483647">
    <dxf>
      <font>
        <sz val="12"/>
      </font>
    </dxf>
  </rfmt>
  <rfmt sheetId="2" sqref="O1:O1048576" start="0" length="2147483647">
    <dxf>
      <font>
        <sz val="10"/>
      </font>
    </dxf>
  </rfmt>
  <rfmt sheetId="2" sqref="L1:L1048576" start="0" length="2147483647">
    <dxf>
      <font>
        <sz val="10"/>
      </font>
    </dxf>
  </rfmt>
  <rfmt sheetId="2" sqref="H1:H1048576" start="0" length="2147483647">
    <dxf>
      <font>
        <sz val="10"/>
      </font>
    </dxf>
  </rfmt>
  <rcc rId="6414" sId="2">
    <oc r="D3" t="inlineStr">
      <is>
        <t>Уточненный бюджет муниципального района (округа)  на 2021 год по состоянию на 1 октября 2021 года</t>
      </is>
    </oc>
    <nc r="D3" t="inlineStr">
      <is>
        <t>Уточненный бюджет муниципального района на 2021 год по состоянию на 1 октября 2021 года</t>
      </is>
    </nc>
  </rcc>
  <rcc rId="6415" sId="2">
    <oc r="C3" t="inlineStr">
      <is>
        <t>Исполнение бюджета муниципального района (округа) за 2020 год</t>
      </is>
    </oc>
    <nc r="C3" t="inlineStr">
      <is>
        <t>Исполнение бюджета муниципального района за 2020 год</t>
      </is>
    </nc>
  </rcc>
  <rfmt sheetId="2" sqref="C16:G121" start="0" length="2147483647">
    <dxf>
      <font>
        <sz val="12"/>
        <name val="Times New Roman"/>
        <scheme val="none"/>
      </font>
      <alignment horizontal="right" vertical="top" shrinkToFit="1" readingOrder="0"/>
    </dxf>
  </rfmt>
  <rfmt sheetId="2" sqref="I4:Q121" start="0" length="2147483647">
    <dxf>
      <font>
        <sz val="12"/>
        <name val="Times New Roman"/>
        <scheme val="none"/>
      </font>
      <alignment horizontal="right" vertical="top" wrapText="0" shrinkToFit="1" readingOrder="0"/>
    </dxf>
  </rfmt>
  <rfmt sheetId="2" sqref="O1:O1048576">
    <dxf>
      <alignment wrapText="1" readingOrder="0"/>
    </dxf>
  </rfmt>
  <rfmt sheetId="2" sqref="O1:O1048576">
    <dxf>
      <alignment horizontal="left" readingOrder="0"/>
    </dxf>
  </rfmt>
  <rfmt sheetId="2" sqref="O1:O1048576" start="0" length="2147483647">
    <dxf>
      <font>
        <sz val="10"/>
      </font>
    </dxf>
  </rfmt>
  <rfmt sheetId="2" sqref="R1:R1048576" start="0" length="2147483647">
    <dxf>
      <font>
        <sz val="10"/>
      </font>
    </dxf>
  </rfmt>
  <rfmt sheetId="2" sqref="L1:L1048576" start="0" length="2147483647">
    <dxf>
      <font>
        <sz val="10"/>
      </font>
    </dxf>
  </rfmt>
  <rfmt sheetId="2" sqref="R4:R121">
    <dxf>
      <alignment vertical="top" readingOrder="0"/>
    </dxf>
  </rfmt>
  <rfmt sheetId="2" sqref="R4:R121">
    <dxf>
      <alignment horizontal="left" readingOrder="0"/>
    </dxf>
  </rfmt>
  <rfmt sheetId="2" sqref="A4:G122">
    <dxf>
      <alignment vertical="top" readingOrder="0"/>
    </dxf>
  </rfmt>
  <rcc rId="6416" sId="2">
    <oc r="A4" t="inlineStr">
      <is>
        <t>111+119+121+129 + 131+139+141+149+
13101+13201+13301+13401+
13501+13601+14101+14201+
14301+14401+14501+14601</t>
      </is>
    </oc>
    <nc r="A4" t="inlineStr">
      <is>
        <t>111+119+121+129 + 131+139+141+149+13101+13201+13301+13401+13501+13601+14101+14201+14301+14401+14501+14601</t>
      </is>
    </nc>
  </rcc>
  <rcc rId="6417" sId="2">
    <oc r="A6" t="inlineStr">
      <is>
        <t>13101+13201+13301+13401+
13501+13601+14101+14201+
14301+14401+14501+14601</t>
      </is>
    </oc>
    <nc r="A6" t="inlineStr">
      <is>
        <t>13101+13201+13301+13401+13501+13601+14101+14201+14301+14401+14501+14601</t>
      </is>
    </nc>
  </rcc>
  <rcc rId="6418" sId="2">
    <oc r="A13" t="inlineStr">
      <is>
        <t xml:space="preserve">610+620-13101-13201-13301-13401-
13501-13601-14101-14201-
14301-14401-14501-14601
</t>
      </is>
    </oc>
    <nc r="A13" t="inlineStr">
      <is>
        <t xml:space="preserve">610+620-13101-13201-13301-13401-13501-13601-14101-14201-14301-14401-14501-14601
</t>
      </is>
    </nc>
  </rcc>
  <rfmt sheetId="2" sqref="C4:G121">
    <dxf>
      <alignment shrinkToFit="1" readingOrder="0"/>
    </dxf>
  </rfmt>
  <rfmt sheetId="2" sqref="B1:Q1" start="0" length="2147483647">
    <dxf>
      <font>
        <sz val="12"/>
      </font>
    </dxf>
  </rfmt>
  <rfmt sheetId="1" sqref="B1" start="0" length="2147483647">
    <dxf>
      <font>
        <sz val="12"/>
      </font>
    </dxf>
  </rfmt>
  <rcc rId="6419" sId="2">
    <oc r="E28">
      <f>D28/C28*100</f>
    </oc>
    <nc r="E28"/>
  </rcc>
  <rcc rId="6420" sId="2">
    <oc r="G28">
      <f>F28/C28*100</f>
    </oc>
    <nc r="G28"/>
  </rcc>
  <rcc rId="6421" sId="2">
    <oc r="J28">
      <f>I28/D28*100</f>
    </oc>
    <nc r="J28"/>
  </rcc>
  <rcc rId="6422" sId="2">
    <oc r="K28">
      <f>I28/F28*100</f>
    </oc>
    <nc r="K28"/>
  </rcc>
  <rcc rId="6423" sId="2">
    <oc r="N28">
      <f>M28/I28*100</f>
    </oc>
    <nc r="N28"/>
  </rcc>
  <rcc rId="6424" sId="2">
    <oc r="Q28">
      <f>P28/M28*100</f>
    </oc>
    <nc r="Q28"/>
  </rcc>
  <rcc rId="6425" sId="2">
    <oc r="E30">
      <f>D30/C30*100</f>
    </oc>
    <nc r="E30"/>
  </rcc>
  <rcc rId="6426" sId="2">
    <oc r="G30">
      <f>F30/C30*100</f>
    </oc>
    <nc r="G30"/>
  </rcc>
  <rcc rId="6427" sId="2">
    <oc r="J30">
      <f>I30/D30*100</f>
    </oc>
    <nc r="J30"/>
  </rcc>
  <rcc rId="6428" sId="2">
    <oc r="K30">
      <f>I30/F30*100</f>
    </oc>
    <nc r="K30"/>
  </rcc>
  <rcc rId="6429" sId="2">
    <oc r="N30">
      <f>M30/I30*100</f>
    </oc>
    <nc r="N30"/>
  </rcc>
  <rcc rId="6430" sId="2">
    <oc r="Q30">
      <f>P30/M30*100</f>
    </oc>
    <nc r="Q30"/>
  </rcc>
  <rcc rId="6431" sId="1">
    <oc r="L18" t="inlineStr">
      <is>
        <t>изменение федеральноо законодательства</t>
      </is>
    </oc>
    <nc r="L18" t="inlineStr">
      <is>
        <t>изменение федерального законодательства</t>
      </is>
    </nc>
  </rcc>
  <rcc rId="6432" sId="1">
    <oc r="L8" t="inlineStr">
      <is>
        <t>изменение федеральноо законодательства</t>
      </is>
    </oc>
    <nc r="L8" t="inlineStr">
      <is>
        <t>изменение федерального законодательства</t>
      </is>
    </nc>
  </rcc>
  <rcc rId="6433" sId="1">
    <oc r="L6" t="inlineStr">
      <is>
        <t>изменение федеральноо законодательства</t>
      </is>
    </oc>
    <nc r="L6" t="inlineStr">
      <is>
        <t>изменение федерального законодательства</t>
      </is>
    </nc>
  </rcc>
  <rcc rId="6434" sId="1">
    <oc r="H6" t="inlineStr">
      <is>
        <t>изменение федеральноо законодательства</t>
      </is>
    </oc>
    <nc r="H6" t="inlineStr">
      <is>
        <t>изменение федерального законодательства</t>
      </is>
    </nc>
  </rcc>
  <rcc rId="6435" sId="1">
    <oc r="H18" t="inlineStr">
      <is>
        <t>изменение федеральноо законодательства</t>
      </is>
    </oc>
    <nc r="H18" t="inlineStr">
      <is>
        <t>изменение федерального законодательства</t>
      </is>
    </nc>
  </rcc>
  <rcv guid="{841DB5B9-9D39-42B9-9485-4CCE7553F5A7}" action="delete"/>
  <rdn rId="0" localSheetId="1" customView="1" name="Z_841DB5B9_9D39_42B9_9485_4CCE7553F5A7_.wvu.Rows" hidden="1" oldHidden="1">
    <formula>'Форма № 1 Доходы'!$11:$16,'Форма № 1 Доходы'!$26:$29</formula>
  </rdn>
  <rdn rId="0" localSheetId="2" customView="1" name="Z_841DB5B9_9D39_42B9_9485_4CCE7553F5A7_.wvu.PrintTitles" hidden="1" oldHidden="1">
    <formula>'Форма № 2 Расходы'!$2:$3</formula>
    <oldFormula>'Форма № 2 Расходы'!$2:$3</oldFormula>
  </rdn>
  <rdn rId="0" localSheetId="2" customView="1" name="Z_841DB5B9_9D39_42B9_9485_4CCE7553F5A7_.wvu.Rows" hidden="1" oldHidden="1">
    <formula>'Форма № 2 Расходы'!$12:$12,'Форма № 2 Расходы'!$14:$15,'Форма № 2 Расходы'!$19:$22,'Форма № 2 Расходы'!$33:$33,'Форма № 2 Расходы'!$37:$38,'Форма № 2 Расходы'!$40:$40,'Форма № 2 Расходы'!$44:$45,'Форма № 2 Расходы'!$47:$47,'Форма № 2 Расходы'!$50:$50,'Форма № 2 Расходы'!$53:$55,'Форма № 2 Расходы'!$57:$58,'Форма № 2 Расходы'!$61:$62,'Форма № 2 Расходы'!$68:$74,'Форма № 2 Расходы'!$79:$81,'Форма № 2 Расходы'!$83:$83,'Форма № 2 Расходы'!$87:$88,'Форма № 2 Расходы'!$90:$99,'Форма № 2 Расходы'!$102:$103,'Форма № 2 Расходы'!$105:$105,'Форма № 2 Расходы'!$108:$114,'Форма № 2 Расходы'!$117:$117</formula>
  </rdn>
  <rdn rId="0" localSheetId="3" customView="1" name="Z_841DB5B9_9D39_42B9_9485_4CCE7553F5A7_.wvu.PrintArea" hidden="1" oldHidden="1">
    <formula>'Форма № 3 ИФДБ'!$A$1:$R$25</formula>
    <oldFormula>'Форма № 3 ИФДБ'!$A$1:$R$25</oldFormula>
  </rdn>
  <rcv guid="{841DB5B9-9D39-42B9-9485-4CCE7553F5A7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13" Type="http://schemas.openxmlformats.org/officeDocument/2006/relationships/printerSettings" Target="../printerSettings/printerSettings36.bin"/><Relationship Id="rId1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26.bin"/><Relationship Id="rId21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30.bin"/><Relationship Id="rId12" Type="http://schemas.openxmlformats.org/officeDocument/2006/relationships/printerSettings" Target="../printerSettings/printerSettings35.bin"/><Relationship Id="rId1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25.bin"/><Relationship Id="rId16" Type="http://schemas.openxmlformats.org/officeDocument/2006/relationships/printerSettings" Target="../printerSettings/printerSettings39.bin"/><Relationship Id="rId20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28.bin"/><Relationship Id="rId15" Type="http://schemas.openxmlformats.org/officeDocument/2006/relationships/printerSettings" Target="../printerSettings/printerSettings38.bin"/><Relationship Id="rId23" Type="http://schemas.openxmlformats.org/officeDocument/2006/relationships/printerSettings" Target="../printerSettings/printerSettings46.bin"/><Relationship Id="rId10" Type="http://schemas.openxmlformats.org/officeDocument/2006/relationships/printerSettings" Target="../printerSettings/printerSettings33.bin"/><Relationship Id="rId19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Relationship Id="rId14" Type="http://schemas.openxmlformats.org/officeDocument/2006/relationships/printerSettings" Target="../printerSettings/printerSettings37.bin"/><Relationship Id="rId22" Type="http://schemas.openxmlformats.org/officeDocument/2006/relationships/printerSettings" Target="../printerSettings/printerSettings4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13" Type="http://schemas.openxmlformats.org/officeDocument/2006/relationships/printerSettings" Target="../printerSettings/printerSettings59.bin"/><Relationship Id="rId1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49.bin"/><Relationship Id="rId21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53.bin"/><Relationship Id="rId12" Type="http://schemas.openxmlformats.org/officeDocument/2006/relationships/printerSettings" Target="../printerSettings/printerSettings58.bin"/><Relationship Id="rId1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48.bin"/><Relationship Id="rId16" Type="http://schemas.openxmlformats.org/officeDocument/2006/relationships/printerSettings" Target="../printerSettings/printerSettings62.bin"/><Relationship Id="rId20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5" Type="http://schemas.openxmlformats.org/officeDocument/2006/relationships/printerSettings" Target="../printerSettings/printerSettings61.bin"/><Relationship Id="rId23" Type="http://schemas.openxmlformats.org/officeDocument/2006/relationships/printerSettings" Target="../printerSettings/printerSettings69.bin"/><Relationship Id="rId10" Type="http://schemas.openxmlformats.org/officeDocument/2006/relationships/printerSettings" Target="../printerSettings/printerSettings56.bin"/><Relationship Id="rId19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Relationship Id="rId14" Type="http://schemas.openxmlformats.org/officeDocument/2006/relationships/printerSettings" Target="../printerSettings/printerSettings60.bin"/><Relationship Id="rId22" Type="http://schemas.openxmlformats.org/officeDocument/2006/relationships/printerSettings" Target="../printerSettings/printerSettings6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13" Type="http://schemas.openxmlformats.org/officeDocument/2006/relationships/printerSettings" Target="../printerSettings/printerSettings82.bin"/><Relationship Id="rId18" Type="http://schemas.openxmlformats.org/officeDocument/2006/relationships/printerSettings" Target="../printerSettings/printerSettings87.bin"/><Relationship Id="rId3" Type="http://schemas.openxmlformats.org/officeDocument/2006/relationships/printerSettings" Target="../printerSettings/printerSettings72.bin"/><Relationship Id="rId21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76.bin"/><Relationship Id="rId12" Type="http://schemas.openxmlformats.org/officeDocument/2006/relationships/printerSettings" Target="../printerSettings/printerSettings81.bin"/><Relationship Id="rId1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71.bin"/><Relationship Id="rId16" Type="http://schemas.openxmlformats.org/officeDocument/2006/relationships/printerSettings" Target="../printerSettings/printerSettings85.bin"/><Relationship Id="rId20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11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4.bin"/><Relationship Id="rId15" Type="http://schemas.openxmlformats.org/officeDocument/2006/relationships/printerSettings" Target="../printerSettings/printerSettings84.bin"/><Relationship Id="rId23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79.bin"/><Relationship Id="rId19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73.bin"/><Relationship Id="rId9" Type="http://schemas.openxmlformats.org/officeDocument/2006/relationships/printerSettings" Target="../printerSettings/printerSettings78.bin"/><Relationship Id="rId14" Type="http://schemas.openxmlformats.org/officeDocument/2006/relationships/printerSettings" Target="../printerSettings/printerSettings83.bin"/><Relationship Id="rId22" Type="http://schemas.openxmlformats.org/officeDocument/2006/relationships/printerSettings" Target="../printerSettings/printerSettings9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="120" zoomScaleNormal="100"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M19" sqref="M19"/>
    </sheetView>
  </sheetViews>
  <sheetFormatPr defaultRowHeight="15"/>
  <cols>
    <col min="1" max="1" width="7" customWidth="1"/>
    <col min="2" max="2" width="37.85546875" style="3" customWidth="1"/>
    <col min="3" max="3" width="12.7109375" style="3" customWidth="1"/>
    <col min="4" max="4" width="15.28515625" style="3" customWidth="1"/>
    <col min="5" max="5" width="8.5703125" customWidth="1"/>
    <col min="6" max="6" width="11.42578125" customWidth="1"/>
    <col min="7" max="7" width="8.42578125" customWidth="1"/>
    <col min="8" max="8" width="14.5703125" style="39" customWidth="1"/>
    <col min="9" max="9" width="11.42578125" customWidth="1"/>
    <col min="10" max="10" width="10.42578125" customWidth="1"/>
    <col min="11" max="11" width="7.5703125" customWidth="1"/>
    <col min="12" max="12" width="14.42578125" style="39" customWidth="1"/>
    <col min="13" max="13" width="9.85546875" style="21" customWidth="1"/>
    <col min="14" max="14" width="8.28515625" customWidth="1"/>
    <col min="15" max="15" width="15.140625" style="39" customWidth="1"/>
    <col min="16" max="16" width="10.85546875" customWidth="1"/>
    <col min="17" max="17" width="8.28515625" customWidth="1"/>
    <col min="18" max="18" width="14.28515625" style="39" customWidth="1"/>
  </cols>
  <sheetData>
    <row r="1" spans="1:18" ht="58.5" customHeight="1">
      <c r="A1" s="1"/>
      <c r="B1" s="41" t="s">
        <v>292</v>
      </c>
      <c r="C1" s="17"/>
      <c r="D1" s="17"/>
      <c r="E1" s="17"/>
      <c r="F1" s="17"/>
      <c r="G1" s="17"/>
      <c r="H1" s="37"/>
      <c r="I1" s="17"/>
      <c r="J1" s="17"/>
      <c r="K1" s="17"/>
      <c r="L1" s="37"/>
      <c r="M1" s="19"/>
      <c r="N1" s="17"/>
      <c r="O1" s="37"/>
      <c r="P1" s="17"/>
      <c r="Q1" s="17"/>
      <c r="R1" s="43" t="s">
        <v>44</v>
      </c>
    </row>
    <row r="2" spans="1:18" ht="17.25" customHeight="1">
      <c r="A2" s="1"/>
      <c r="B2" s="4"/>
      <c r="C2" s="4"/>
      <c r="D2" s="4"/>
      <c r="E2" s="18"/>
      <c r="F2" s="18"/>
      <c r="G2" s="18"/>
      <c r="H2" s="38"/>
      <c r="I2" s="8"/>
      <c r="J2" s="8"/>
      <c r="K2" s="8"/>
      <c r="L2" s="42"/>
      <c r="M2" s="20"/>
      <c r="N2" s="2"/>
      <c r="O2" s="42"/>
      <c r="P2" s="2"/>
      <c r="Q2" s="2"/>
      <c r="R2" s="43" t="s">
        <v>6</v>
      </c>
    </row>
    <row r="3" spans="1:18" ht="114.75">
      <c r="A3" s="9" t="s">
        <v>5</v>
      </c>
      <c r="B3" s="31" t="s">
        <v>227</v>
      </c>
      <c r="C3" s="32" t="s">
        <v>293</v>
      </c>
      <c r="D3" s="33" t="s">
        <v>294</v>
      </c>
      <c r="E3" s="33" t="s">
        <v>3</v>
      </c>
      <c r="F3" s="33" t="s">
        <v>295</v>
      </c>
      <c r="G3" s="33" t="s">
        <v>296</v>
      </c>
      <c r="H3" s="34" t="s">
        <v>255</v>
      </c>
      <c r="I3" s="34" t="s">
        <v>268</v>
      </c>
      <c r="J3" s="34" t="s">
        <v>269</v>
      </c>
      <c r="K3" s="34" t="s">
        <v>270</v>
      </c>
      <c r="L3" s="34" t="s">
        <v>255</v>
      </c>
      <c r="M3" s="34" t="s">
        <v>256</v>
      </c>
      <c r="N3" s="34" t="s">
        <v>257</v>
      </c>
      <c r="O3" s="34" t="s">
        <v>255</v>
      </c>
      <c r="P3" s="34" t="s">
        <v>271</v>
      </c>
      <c r="Q3" s="34" t="s">
        <v>272</v>
      </c>
      <c r="R3" s="34" t="s">
        <v>255</v>
      </c>
    </row>
    <row r="4" spans="1:18" ht="15.75">
      <c r="A4" s="48"/>
      <c r="B4" s="49" t="s">
        <v>226</v>
      </c>
      <c r="C4" s="57">
        <f>C5+C20</f>
        <v>662220.5</v>
      </c>
      <c r="D4" s="57">
        <f>D5+D20</f>
        <v>641878.69999999995</v>
      </c>
      <c r="E4" s="57">
        <f>D4/C4*100</f>
        <v>96.928243689224345</v>
      </c>
      <c r="F4" s="57">
        <f>F5+F20</f>
        <v>644457.69999999995</v>
      </c>
      <c r="G4" s="57">
        <f>F4/C4*100</f>
        <v>97.317691010773601</v>
      </c>
      <c r="H4" s="50"/>
      <c r="I4" s="44">
        <f>I5+I20</f>
        <v>560534.23</v>
      </c>
      <c r="J4" s="44">
        <f>I4/D4*100</f>
        <v>87.327127384036899</v>
      </c>
      <c r="K4" s="44">
        <f>I4/F4*100</f>
        <v>86.977660442260216</v>
      </c>
      <c r="L4" s="50"/>
      <c r="M4" s="55">
        <f>M5+M20</f>
        <v>515445.80000000005</v>
      </c>
      <c r="N4" s="44">
        <f>M4/I4*100</f>
        <v>91.956168314645126</v>
      </c>
      <c r="O4" s="50"/>
      <c r="P4" s="44">
        <f>P5+P20</f>
        <v>517903.93</v>
      </c>
      <c r="Q4" s="44">
        <f>P4/M4*100</f>
        <v>100.47689398186968</v>
      </c>
      <c r="R4" s="50"/>
    </row>
    <row r="5" spans="1:18" ht="15.75">
      <c r="A5" s="51">
        <v>10000</v>
      </c>
      <c r="B5" s="52" t="s">
        <v>29</v>
      </c>
      <c r="C5" s="44">
        <f>SUM(C6:C19)</f>
        <v>275172.7</v>
      </c>
      <c r="D5" s="44">
        <f>SUM(D6:D19)</f>
        <v>249229.4</v>
      </c>
      <c r="E5" s="44">
        <f t="shared" ref="E5:E25" si="0">D5/C5*100</f>
        <v>90.571993515345085</v>
      </c>
      <c r="F5" s="44">
        <f>SUM(F6:F19)</f>
        <v>251808.3</v>
      </c>
      <c r="G5" s="44">
        <f t="shared" ref="G5:G29" si="1">F5/C5*100</f>
        <v>91.509186776159112</v>
      </c>
      <c r="H5" s="53"/>
      <c r="I5" s="44">
        <f>SUM(I6:I19)</f>
        <v>250058.72999999998</v>
      </c>
      <c r="J5" s="44">
        <f t="shared" ref="J5:J29" si="2">I5/D5*100</f>
        <v>100.33275769231078</v>
      </c>
      <c r="K5" s="44">
        <f t="shared" ref="K5:K29" si="3">I5/F5*100</f>
        <v>99.305197644398532</v>
      </c>
      <c r="L5" s="53"/>
      <c r="M5" s="55">
        <f>SUM(M6:M19)</f>
        <v>262101.6</v>
      </c>
      <c r="N5" s="44">
        <f t="shared" ref="N5:N29" si="4">M5/I5*100</f>
        <v>104.81601662137533</v>
      </c>
      <c r="O5" s="53"/>
      <c r="P5" s="44">
        <f>SUM(P6:P19)</f>
        <v>263939.43</v>
      </c>
      <c r="Q5" s="44">
        <f t="shared" ref="Q5:Q29" si="5">P5/M5*100</f>
        <v>100.70118992024466</v>
      </c>
      <c r="R5" s="53"/>
    </row>
    <row r="6" spans="1:18" ht="51">
      <c r="A6" s="51">
        <v>10102</v>
      </c>
      <c r="B6" s="52" t="s">
        <v>28</v>
      </c>
      <c r="C6" s="44">
        <v>221883.4</v>
      </c>
      <c r="D6" s="44">
        <v>197703</v>
      </c>
      <c r="E6" s="44">
        <f t="shared" si="0"/>
        <v>89.102204130637986</v>
      </c>
      <c r="F6" s="44">
        <v>182500</v>
      </c>
      <c r="G6" s="44">
        <f t="shared" si="1"/>
        <v>82.250407195851523</v>
      </c>
      <c r="H6" s="52" t="s">
        <v>303</v>
      </c>
      <c r="I6" s="44">
        <v>180376.4</v>
      </c>
      <c r="J6" s="44">
        <f t="shared" si="2"/>
        <v>91.236045988174169</v>
      </c>
      <c r="K6" s="44">
        <f t="shared" si="3"/>
        <v>98.836383561643842</v>
      </c>
      <c r="L6" s="52" t="s">
        <v>303</v>
      </c>
      <c r="M6" s="55">
        <v>186994.4</v>
      </c>
      <c r="N6" s="44">
        <f t="shared" si="4"/>
        <v>103.66899439172752</v>
      </c>
      <c r="O6" s="53"/>
      <c r="P6" s="44">
        <v>184757.6</v>
      </c>
      <c r="Q6" s="44">
        <f t="shared" si="5"/>
        <v>98.803814445780205</v>
      </c>
      <c r="R6" s="53"/>
    </row>
    <row r="7" spans="1:18" ht="25.5">
      <c r="A7" s="51">
        <v>10302</v>
      </c>
      <c r="B7" s="52" t="s">
        <v>264</v>
      </c>
      <c r="C7" s="44">
        <v>4477.5</v>
      </c>
      <c r="D7" s="44">
        <v>5114.8999999999996</v>
      </c>
      <c r="E7" s="44">
        <f t="shared" si="0"/>
        <v>114.23562255723058</v>
      </c>
      <c r="F7" s="44">
        <v>5115</v>
      </c>
      <c r="G7" s="44">
        <f t="shared" si="1"/>
        <v>114.23785594639865</v>
      </c>
      <c r="H7" s="53"/>
      <c r="I7" s="47">
        <v>5299.03</v>
      </c>
      <c r="J7" s="44">
        <f t="shared" si="2"/>
        <v>103.59987487536412</v>
      </c>
      <c r="K7" s="44">
        <f t="shared" si="3"/>
        <v>103.59784946236559</v>
      </c>
      <c r="L7" s="53"/>
      <c r="M7" s="55">
        <v>5309.2</v>
      </c>
      <c r="N7" s="44">
        <f t="shared" si="4"/>
        <v>100.19192191778497</v>
      </c>
      <c r="O7" s="53"/>
      <c r="P7" s="56">
        <v>5419.33</v>
      </c>
      <c r="Q7" s="44">
        <f t="shared" si="5"/>
        <v>102.07432381526407</v>
      </c>
      <c r="R7" s="53"/>
    </row>
    <row r="8" spans="1:18" ht="51">
      <c r="A8" s="51">
        <v>10501</v>
      </c>
      <c r="B8" s="52" t="s">
        <v>27</v>
      </c>
      <c r="C8" s="44">
        <v>22608.9</v>
      </c>
      <c r="D8" s="44">
        <v>23713</v>
      </c>
      <c r="E8" s="44">
        <f t="shared" si="0"/>
        <v>104.88347509166745</v>
      </c>
      <c r="F8" s="44">
        <v>29000</v>
      </c>
      <c r="G8" s="44">
        <f t="shared" si="1"/>
        <v>128.26807142320058</v>
      </c>
      <c r="H8" s="53"/>
      <c r="I8" s="44">
        <v>41010.199999999997</v>
      </c>
      <c r="J8" s="44">
        <f t="shared" si="2"/>
        <v>172.9439547927297</v>
      </c>
      <c r="K8" s="44">
        <f t="shared" si="3"/>
        <v>141.41448275862066</v>
      </c>
      <c r="L8" s="52" t="s">
        <v>303</v>
      </c>
      <c r="M8" s="55">
        <v>46657.1</v>
      </c>
      <c r="N8" s="44">
        <f t="shared" si="4"/>
        <v>113.7695012460315</v>
      </c>
      <c r="O8" s="53"/>
      <c r="P8" s="44">
        <v>55828</v>
      </c>
      <c r="Q8" s="44">
        <f t="shared" si="5"/>
        <v>119.65595804282736</v>
      </c>
      <c r="R8" s="53"/>
    </row>
    <row r="9" spans="1:18" ht="25.5">
      <c r="A9" s="51">
        <v>10502</v>
      </c>
      <c r="B9" s="52" t="s">
        <v>26</v>
      </c>
      <c r="C9" s="44">
        <v>8010.5</v>
      </c>
      <c r="D9" s="44">
        <v>1448</v>
      </c>
      <c r="E9" s="44">
        <f t="shared" si="0"/>
        <v>18.076274889207912</v>
      </c>
      <c r="F9" s="44">
        <v>2300</v>
      </c>
      <c r="G9" s="44">
        <f t="shared" si="1"/>
        <v>28.712315086449035</v>
      </c>
      <c r="H9" s="53" t="s">
        <v>287</v>
      </c>
      <c r="I9" s="44">
        <v>0</v>
      </c>
      <c r="J9" s="44">
        <f t="shared" si="2"/>
        <v>0</v>
      </c>
      <c r="K9" s="44">
        <f t="shared" si="3"/>
        <v>0</v>
      </c>
      <c r="L9" s="53"/>
      <c r="M9" s="55">
        <v>0</v>
      </c>
      <c r="N9" s="44" t="e">
        <f t="shared" si="4"/>
        <v>#DIV/0!</v>
      </c>
      <c r="O9" s="53"/>
      <c r="P9" s="44">
        <v>0</v>
      </c>
      <c r="Q9" s="44" t="e">
        <f t="shared" si="5"/>
        <v>#DIV/0!</v>
      </c>
      <c r="R9" s="53"/>
    </row>
    <row r="10" spans="1:18" ht="76.5">
      <c r="A10" s="51">
        <v>10503</v>
      </c>
      <c r="B10" s="52" t="s">
        <v>25</v>
      </c>
      <c r="C10" s="44">
        <v>15.5</v>
      </c>
      <c r="D10" s="44">
        <v>65.7</v>
      </c>
      <c r="E10" s="44">
        <f t="shared" si="0"/>
        <v>423.87096774193554</v>
      </c>
      <c r="F10" s="44">
        <v>9.3000000000000007</v>
      </c>
      <c r="G10" s="44">
        <f t="shared" si="1"/>
        <v>60.000000000000007</v>
      </c>
      <c r="H10" s="52" t="s">
        <v>288</v>
      </c>
      <c r="I10" s="44">
        <v>17.3</v>
      </c>
      <c r="J10" s="44">
        <f t="shared" si="2"/>
        <v>26.331811263318112</v>
      </c>
      <c r="K10" s="44">
        <f t="shared" si="3"/>
        <v>186.02150537634407</v>
      </c>
      <c r="L10" s="53"/>
      <c r="M10" s="55">
        <v>17.3</v>
      </c>
      <c r="N10" s="44">
        <f t="shared" si="4"/>
        <v>100</v>
      </c>
      <c r="O10" s="53"/>
      <c r="P10" s="44">
        <v>17.3</v>
      </c>
      <c r="Q10" s="44">
        <f t="shared" si="5"/>
        <v>100</v>
      </c>
      <c r="R10" s="53"/>
    </row>
    <row r="11" spans="1:18" ht="15.75">
      <c r="A11" s="51">
        <v>10601</v>
      </c>
      <c r="B11" s="52" t="s">
        <v>24</v>
      </c>
      <c r="C11" s="44">
        <v>0</v>
      </c>
      <c r="D11" s="44">
        <v>0</v>
      </c>
      <c r="E11" s="44" t="e">
        <f t="shared" si="0"/>
        <v>#DIV/0!</v>
      </c>
      <c r="F11" s="44">
        <v>0</v>
      </c>
      <c r="G11" s="44" t="e">
        <f t="shared" si="1"/>
        <v>#DIV/0!</v>
      </c>
      <c r="H11" s="53"/>
      <c r="I11" s="44">
        <v>0</v>
      </c>
      <c r="J11" s="44" t="e">
        <f t="shared" si="2"/>
        <v>#DIV/0!</v>
      </c>
      <c r="K11" s="44" t="e">
        <f t="shared" si="3"/>
        <v>#DIV/0!</v>
      </c>
      <c r="L11" s="53"/>
      <c r="M11" s="55">
        <v>0</v>
      </c>
      <c r="N11" s="44" t="e">
        <f t="shared" si="4"/>
        <v>#DIV/0!</v>
      </c>
      <c r="O11" s="53"/>
      <c r="P11" s="44">
        <v>0</v>
      </c>
      <c r="Q11" s="44" t="e">
        <f t="shared" si="5"/>
        <v>#DIV/0!</v>
      </c>
      <c r="R11" s="53"/>
    </row>
    <row r="12" spans="1:18" ht="15.75">
      <c r="A12" s="51">
        <v>10602</v>
      </c>
      <c r="B12" s="52" t="s">
        <v>23</v>
      </c>
      <c r="C12" s="44">
        <v>0</v>
      </c>
      <c r="D12" s="44">
        <v>0</v>
      </c>
      <c r="E12" s="44" t="e">
        <f t="shared" si="0"/>
        <v>#DIV/0!</v>
      </c>
      <c r="F12" s="44">
        <v>0</v>
      </c>
      <c r="G12" s="44" t="e">
        <f t="shared" si="1"/>
        <v>#DIV/0!</v>
      </c>
      <c r="H12" s="53"/>
      <c r="I12" s="44">
        <v>0</v>
      </c>
      <c r="J12" s="44" t="e">
        <f t="shared" si="2"/>
        <v>#DIV/0!</v>
      </c>
      <c r="K12" s="44" t="e">
        <f t="shared" si="3"/>
        <v>#DIV/0!</v>
      </c>
      <c r="L12" s="53"/>
      <c r="M12" s="55">
        <v>0</v>
      </c>
      <c r="N12" s="44" t="e">
        <f t="shared" si="4"/>
        <v>#DIV/0!</v>
      </c>
      <c r="O12" s="53"/>
      <c r="P12" s="44">
        <v>0</v>
      </c>
      <c r="Q12" s="44" t="e">
        <f t="shared" si="5"/>
        <v>#DIV/0!</v>
      </c>
      <c r="R12" s="53"/>
    </row>
    <row r="13" spans="1:18" ht="15.75">
      <c r="A13" s="51">
        <v>10604</v>
      </c>
      <c r="B13" s="52" t="s">
        <v>22</v>
      </c>
      <c r="C13" s="44">
        <v>0</v>
      </c>
      <c r="D13" s="44">
        <v>0</v>
      </c>
      <c r="E13" s="44" t="e">
        <f t="shared" si="0"/>
        <v>#DIV/0!</v>
      </c>
      <c r="F13" s="44">
        <v>0</v>
      </c>
      <c r="G13" s="44" t="e">
        <f t="shared" si="1"/>
        <v>#DIV/0!</v>
      </c>
      <c r="H13" s="53"/>
      <c r="I13" s="44">
        <v>0</v>
      </c>
      <c r="J13" s="44" t="e">
        <f t="shared" si="2"/>
        <v>#DIV/0!</v>
      </c>
      <c r="K13" s="44" t="e">
        <f t="shared" si="3"/>
        <v>#DIV/0!</v>
      </c>
      <c r="L13" s="53"/>
      <c r="M13" s="55">
        <v>0</v>
      </c>
      <c r="N13" s="44" t="e">
        <f t="shared" si="4"/>
        <v>#DIV/0!</v>
      </c>
      <c r="O13" s="53"/>
      <c r="P13" s="44">
        <v>0</v>
      </c>
      <c r="Q13" s="44" t="e">
        <f t="shared" si="5"/>
        <v>#DIV/0!</v>
      </c>
      <c r="R13" s="53"/>
    </row>
    <row r="14" spans="1:18" ht="15.75">
      <c r="A14" s="51">
        <v>10606</v>
      </c>
      <c r="B14" s="52" t="s">
        <v>21</v>
      </c>
      <c r="C14" s="44">
        <v>0</v>
      </c>
      <c r="D14" s="44">
        <v>0</v>
      </c>
      <c r="E14" s="44" t="e">
        <f t="shared" si="0"/>
        <v>#DIV/0!</v>
      </c>
      <c r="F14" s="44">
        <v>0</v>
      </c>
      <c r="G14" s="44" t="e">
        <f t="shared" si="1"/>
        <v>#DIV/0!</v>
      </c>
      <c r="H14" s="53"/>
      <c r="I14" s="44">
        <v>0</v>
      </c>
      <c r="J14" s="44" t="e">
        <f t="shared" si="2"/>
        <v>#DIV/0!</v>
      </c>
      <c r="K14" s="44" t="e">
        <f t="shared" si="3"/>
        <v>#DIV/0!</v>
      </c>
      <c r="L14" s="53"/>
      <c r="M14" s="55">
        <v>0</v>
      </c>
      <c r="N14" s="44" t="e">
        <f t="shared" si="4"/>
        <v>#DIV/0!</v>
      </c>
      <c r="O14" s="53"/>
      <c r="P14" s="44">
        <v>0</v>
      </c>
      <c r="Q14" s="44" t="e">
        <f t="shared" si="5"/>
        <v>#DIV/0!</v>
      </c>
      <c r="R14" s="53"/>
    </row>
    <row r="15" spans="1:18" ht="15.75">
      <c r="A15" s="51">
        <v>10701</v>
      </c>
      <c r="B15" s="52" t="s">
        <v>20</v>
      </c>
      <c r="C15" s="44">
        <v>0</v>
      </c>
      <c r="D15" s="44">
        <v>0</v>
      </c>
      <c r="E15" s="44" t="e">
        <f t="shared" si="0"/>
        <v>#DIV/0!</v>
      </c>
      <c r="F15" s="44">
        <v>0</v>
      </c>
      <c r="G15" s="44" t="e">
        <f t="shared" si="1"/>
        <v>#DIV/0!</v>
      </c>
      <c r="H15" s="53"/>
      <c r="I15" s="44">
        <v>0</v>
      </c>
      <c r="J15" s="44" t="e">
        <f t="shared" si="2"/>
        <v>#DIV/0!</v>
      </c>
      <c r="K15" s="44" t="e">
        <f t="shared" si="3"/>
        <v>#DIV/0!</v>
      </c>
      <c r="L15" s="53"/>
      <c r="M15" s="55">
        <v>0</v>
      </c>
      <c r="N15" s="44" t="e">
        <f t="shared" si="4"/>
        <v>#DIV/0!</v>
      </c>
      <c r="O15" s="53"/>
      <c r="P15" s="44">
        <v>0</v>
      </c>
      <c r="Q15" s="44" t="e">
        <f t="shared" si="5"/>
        <v>#DIV/0!</v>
      </c>
      <c r="R15" s="53"/>
    </row>
    <row r="16" spans="1:18" ht="38.25">
      <c r="A16" s="51">
        <v>10702</v>
      </c>
      <c r="B16" s="52" t="s">
        <v>19</v>
      </c>
      <c r="C16" s="44">
        <v>0</v>
      </c>
      <c r="D16" s="44">
        <v>0</v>
      </c>
      <c r="E16" s="44" t="e">
        <f t="shared" si="0"/>
        <v>#DIV/0!</v>
      </c>
      <c r="F16" s="44">
        <v>0</v>
      </c>
      <c r="G16" s="44" t="e">
        <f t="shared" si="1"/>
        <v>#DIV/0!</v>
      </c>
      <c r="H16" s="53"/>
      <c r="I16" s="44">
        <v>0</v>
      </c>
      <c r="J16" s="44" t="e">
        <f t="shared" si="2"/>
        <v>#DIV/0!</v>
      </c>
      <c r="K16" s="44" t="e">
        <f t="shared" si="3"/>
        <v>#DIV/0!</v>
      </c>
      <c r="L16" s="53"/>
      <c r="M16" s="55">
        <v>0</v>
      </c>
      <c r="N16" s="44" t="e">
        <f t="shared" si="4"/>
        <v>#DIV/0!</v>
      </c>
      <c r="O16" s="53"/>
      <c r="P16" s="44">
        <v>0</v>
      </c>
      <c r="Q16" s="44" t="e">
        <f t="shared" si="5"/>
        <v>#DIV/0!</v>
      </c>
      <c r="R16" s="53"/>
    </row>
    <row r="17" spans="1:18" ht="15.75">
      <c r="A17" s="51">
        <v>10800</v>
      </c>
      <c r="B17" s="52" t="s">
        <v>18</v>
      </c>
      <c r="C17" s="44">
        <v>3441.7</v>
      </c>
      <c r="D17" s="44">
        <v>3772</v>
      </c>
      <c r="E17" s="44">
        <f t="shared" si="0"/>
        <v>109.59700148182586</v>
      </c>
      <c r="F17" s="44">
        <v>3300</v>
      </c>
      <c r="G17" s="44">
        <f t="shared" si="1"/>
        <v>95.882848592265461</v>
      </c>
      <c r="H17" s="53"/>
      <c r="I17" s="44">
        <v>3324</v>
      </c>
      <c r="J17" s="44">
        <f t="shared" si="2"/>
        <v>88.123011664899252</v>
      </c>
      <c r="K17" s="44">
        <f t="shared" si="3"/>
        <v>100.72727272727273</v>
      </c>
      <c r="L17" s="53"/>
      <c r="M17" s="55">
        <v>3235</v>
      </c>
      <c r="N17" s="44">
        <f t="shared" si="4"/>
        <v>97.322503008423595</v>
      </c>
      <c r="O17" s="53"/>
      <c r="P17" s="44">
        <v>3146</v>
      </c>
      <c r="Q17" s="44">
        <f t="shared" si="5"/>
        <v>97.248840803709427</v>
      </c>
      <c r="R17" s="53"/>
    </row>
    <row r="18" spans="1:18" ht="51">
      <c r="A18" s="51">
        <v>10900</v>
      </c>
      <c r="B18" s="52" t="s">
        <v>275</v>
      </c>
      <c r="C18" s="44">
        <v>186.9</v>
      </c>
      <c r="D18" s="44">
        <v>1824</v>
      </c>
      <c r="E18" s="44">
        <f t="shared" si="0"/>
        <v>975.92295345104333</v>
      </c>
      <c r="F18" s="44">
        <v>3300</v>
      </c>
      <c r="G18" s="44">
        <f t="shared" si="1"/>
        <v>1765.6500802568216</v>
      </c>
      <c r="H18" s="52" t="s">
        <v>303</v>
      </c>
      <c r="I18" s="44">
        <v>3819</v>
      </c>
      <c r="J18" s="44">
        <f t="shared" si="2"/>
        <v>209.375</v>
      </c>
      <c r="K18" s="44">
        <f t="shared" si="3"/>
        <v>115.72727272727272</v>
      </c>
      <c r="L18" s="52" t="s">
        <v>303</v>
      </c>
      <c r="M18" s="55">
        <v>3972</v>
      </c>
      <c r="N18" s="44">
        <f t="shared" si="4"/>
        <v>104.0062843676355</v>
      </c>
      <c r="O18" s="53"/>
      <c r="P18" s="44">
        <v>4131</v>
      </c>
      <c r="Q18" s="44">
        <f t="shared" si="5"/>
        <v>104.00302114803625</v>
      </c>
      <c r="R18" s="53"/>
    </row>
    <row r="19" spans="1:18" ht="102">
      <c r="A19" s="54">
        <v>11700</v>
      </c>
      <c r="B19" s="52" t="s">
        <v>17</v>
      </c>
      <c r="C19" s="44">
        <v>14548.3</v>
      </c>
      <c r="D19" s="44">
        <v>15588.8</v>
      </c>
      <c r="E19" s="44">
        <f t="shared" si="0"/>
        <v>107.15203838249143</v>
      </c>
      <c r="F19" s="44">
        <v>26284</v>
      </c>
      <c r="G19" s="44">
        <f t="shared" si="1"/>
        <v>180.66715698741436</v>
      </c>
      <c r="H19" s="52" t="s">
        <v>289</v>
      </c>
      <c r="I19" s="44">
        <v>16212.8</v>
      </c>
      <c r="J19" s="44">
        <f t="shared" si="2"/>
        <v>104.00287385815457</v>
      </c>
      <c r="K19" s="44">
        <f t="shared" si="3"/>
        <v>61.683153249124942</v>
      </c>
      <c r="L19" s="53"/>
      <c r="M19" s="55">
        <v>15916.6</v>
      </c>
      <c r="N19" s="44">
        <f t="shared" si="4"/>
        <v>98.173048455541306</v>
      </c>
      <c r="O19" s="52" t="s">
        <v>290</v>
      </c>
      <c r="P19" s="44">
        <v>10640.2</v>
      </c>
      <c r="Q19" s="44">
        <f t="shared" si="5"/>
        <v>66.849704082530195</v>
      </c>
      <c r="R19" s="53"/>
    </row>
    <row r="20" spans="1:18" ht="15.75">
      <c r="A20" s="54">
        <v>20000</v>
      </c>
      <c r="B20" s="52" t="s">
        <v>16</v>
      </c>
      <c r="C20" s="44">
        <f>C21+C27+C28+C29</f>
        <v>387047.80000000005</v>
      </c>
      <c r="D20" s="44">
        <f>D21+D27+D28+D29</f>
        <v>392649.3</v>
      </c>
      <c r="E20" s="44">
        <f t="shared" si="0"/>
        <v>101.44723726630144</v>
      </c>
      <c r="F20" s="44">
        <f>F21+F27+F28+F29</f>
        <v>392649.39999999997</v>
      </c>
      <c r="G20" s="44">
        <f t="shared" si="1"/>
        <v>101.44726310290355</v>
      </c>
      <c r="H20" s="50"/>
      <c r="I20" s="44">
        <f>I21+I27+I28+I29</f>
        <v>310475.5</v>
      </c>
      <c r="J20" s="44">
        <f t="shared" si="2"/>
        <v>79.071960652928709</v>
      </c>
      <c r="K20" s="44">
        <f t="shared" si="3"/>
        <v>79.071940514871542</v>
      </c>
      <c r="L20" s="50"/>
      <c r="M20" s="55">
        <f>M21+M27+M28+M29</f>
        <v>253344.2</v>
      </c>
      <c r="N20" s="44">
        <f t="shared" si="4"/>
        <v>81.598773494204863</v>
      </c>
      <c r="O20" s="50"/>
      <c r="P20" s="44">
        <f>P21+P27+P28+P29</f>
        <v>253964.5</v>
      </c>
      <c r="Q20" s="44">
        <f t="shared" si="5"/>
        <v>100.24484476060631</v>
      </c>
      <c r="R20" s="53"/>
    </row>
    <row r="21" spans="1:18" ht="38.25">
      <c r="A21" s="54">
        <v>20200</v>
      </c>
      <c r="B21" s="52" t="s">
        <v>15</v>
      </c>
      <c r="C21" s="44">
        <f>C22+C23+C24+C25+C26</f>
        <v>387047.80000000005</v>
      </c>
      <c r="D21" s="44">
        <f>D22+D23+D24+D25+D26</f>
        <v>392649.3</v>
      </c>
      <c r="E21" s="44">
        <f t="shared" si="0"/>
        <v>101.44723726630144</v>
      </c>
      <c r="F21" s="44">
        <f>F22+F23+F24+F25+F26</f>
        <v>392649.39999999997</v>
      </c>
      <c r="G21" s="44">
        <f t="shared" si="1"/>
        <v>101.44726310290355</v>
      </c>
      <c r="H21" s="50"/>
      <c r="I21" s="44">
        <f>I22+I23+I24+I25+I26</f>
        <v>310475.5</v>
      </c>
      <c r="J21" s="44">
        <f t="shared" si="2"/>
        <v>79.071960652928709</v>
      </c>
      <c r="K21" s="44">
        <f t="shared" si="3"/>
        <v>79.071940514871542</v>
      </c>
      <c r="L21" s="50"/>
      <c r="M21" s="55">
        <f>M22+M23+M24+M25+M26</f>
        <v>253344.2</v>
      </c>
      <c r="N21" s="44">
        <f t="shared" si="4"/>
        <v>81.598773494204863</v>
      </c>
      <c r="O21" s="50"/>
      <c r="P21" s="44">
        <f>P22+P23+P24+P25+P26</f>
        <v>253964.5</v>
      </c>
      <c r="Q21" s="44">
        <f t="shared" si="5"/>
        <v>100.24484476060631</v>
      </c>
      <c r="R21" s="53"/>
    </row>
    <row r="22" spans="1:18" ht="25.5">
      <c r="A22" s="54">
        <v>20201</v>
      </c>
      <c r="B22" s="52" t="s">
        <v>203</v>
      </c>
      <c r="C22" s="44">
        <v>0</v>
      </c>
      <c r="D22" s="44">
        <v>4775.8999999999996</v>
      </c>
      <c r="E22" s="44"/>
      <c r="F22" s="44">
        <v>4775.8999999999996</v>
      </c>
      <c r="G22" s="44" t="e">
        <f t="shared" si="1"/>
        <v>#DIV/0!</v>
      </c>
      <c r="H22" s="53"/>
      <c r="I22" s="44">
        <v>1986.6</v>
      </c>
      <c r="J22" s="44">
        <f t="shared" si="2"/>
        <v>41.596348332251516</v>
      </c>
      <c r="K22" s="44">
        <f t="shared" si="3"/>
        <v>41.596348332251516</v>
      </c>
      <c r="L22" s="53"/>
      <c r="M22" s="55">
        <v>474.6</v>
      </c>
      <c r="N22" s="44">
        <f t="shared" si="4"/>
        <v>23.890063424947147</v>
      </c>
      <c r="O22" s="53"/>
      <c r="P22" s="44">
        <v>1143.5</v>
      </c>
      <c r="Q22" s="44">
        <f t="shared" si="5"/>
        <v>240.93973872734935</v>
      </c>
      <c r="R22" s="53"/>
    </row>
    <row r="23" spans="1:18" ht="38.25">
      <c r="A23" s="54">
        <v>20220</v>
      </c>
      <c r="B23" s="52" t="s">
        <v>14</v>
      </c>
      <c r="C23" s="44">
        <v>68588</v>
      </c>
      <c r="D23" s="44">
        <v>88461.5</v>
      </c>
      <c r="E23" s="44">
        <f t="shared" si="0"/>
        <v>128.97518516358545</v>
      </c>
      <c r="F23" s="44">
        <v>88461.5</v>
      </c>
      <c r="G23" s="44">
        <f t="shared" si="1"/>
        <v>128.97518516358545</v>
      </c>
      <c r="H23" s="53"/>
      <c r="I23" s="44">
        <v>67991.199999999997</v>
      </c>
      <c r="J23" s="44">
        <f t="shared" si="2"/>
        <v>76.859650808543819</v>
      </c>
      <c r="K23" s="44">
        <f t="shared" si="3"/>
        <v>76.859650808543819</v>
      </c>
      <c r="L23" s="53"/>
      <c r="M23" s="55">
        <v>18966.599999999999</v>
      </c>
      <c r="N23" s="44">
        <f t="shared" si="4"/>
        <v>27.895668851263107</v>
      </c>
      <c r="O23" s="53"/>
      <c r="P23" s="44">
        <v>19338</v>
      </c>
      <c r="Q23" s="44">
        <f t="shared" si="5"/>
        <v>101.95817911486509</v>
      </c>
      <c r="R23" s="53"/>
    </row>
    <row r="24" spans="1:18" ht="25.5">
      <c r="A24" s="54">
        <v>20230</v>
      </c>
      <c r="B24" s="52" t="s">
        <v>13</v>
      </c>
      <c r="C24" s="44">
        <v>228852.4</v>
      </c>
      <c r="D24" s="44">
        <v>237704.1</v>
      </c>
      <c r="E24" s="44">
        <f t="shared" si="0"/>
        <v>103.86786417795926</v>
      </c>
      <c r="F24" s="44">
        <v>237704.2</v>
      </c>
      <c r="G24" s="44">
        <f t="shared" si="1"/>
        <v>103.8679078742456</v>
      </c>
      <c r="H24" s="53"/>
      <c r="I24" s="44">
        <v>237219.4</v>
      </c>
      <c r="J24" s="44">
        <f t="shared" si="2"/>
        <v>99.796091022409797</v>
      </c>
      <c r="K24" s="44">
        <f t="shared" si="3"/>
        <v>99.796049039099842</v>
      </c>
      <c r="L24" s="53"/>
      <c r="M24" s="55">
        <v>233113</v>
      </c>
      <c r="N24" s="44">
        <f t="shared" si="4"/>
        <v>98.268944276901465</v>
      </c>
      <c r="O24" s="53"/>
      <c r="P24" s="44">
        <v>232693</v>
      </c>
      <c r="Q24" s="44">
        <f t="shared" si="5"/>
        <v>99.819829867918131</v>
      </c>
      <c r="R24" s="53"/>
    </row>
    <row r="25" spans="1:18" ht="15.75">
      <c r="A25" s="54">
        <v>20240</v>
      </c>
      <c r="B25" s="52" t="s">
        <v>12</v>
      </c>
      <c r="C25" s="44">
        <v>89607.4</v>
      </c>
      <c r="D25" s="44">
        <v>61707.8</v>
      </c>
      <c r="E25" s="44">
        <f t="shared" si="0"/>
        <v>68.864625019808642</v>
      </c>
      <c r="F25" s="44">
        <v>61707.8</v>
      </c>
      <c r="G25" s="44">
        <f t="shared" si="1"/>
        <v>68.864625019808642</v>
      </c>
      <c r="H25" s="53"/>
      <c r="I25" s="44">
        <v>3278.3</v>
      </c>
      <c r="J25" s="44">
        <f t="shared" si="2"/>
        <v>5.3126185020370196</v>
      </c>
      <c r="K25" s="44">
        <f t="shared" si="3"/>
        <v>5.3126185020370196</v>
      </c>
      <c r="L25" s="53"/>
      <c r="M25" s="55">
        <v>790</v>
      </c>
      <c r="N25" s="44">
        <f t="shared" si="4"/>
        <v>24.097855595888113</v>
      </c>
      <c r="O25" s="53"/>
      <c r="P25" s="44">
        <v>790</v>
      </c>
      <c r="Q25" s="44">
        <f t="shared" si="5"/>
        <v>100</v>
      </c>
      <c r="R25" s="53"/>
    </row>
    <row r="26" spans="1:18" ht="25.5">
      <c r="A26" s="54">
        <v>20290</v>
      </c>
      <c r="B26" s="52" t="s">
        <v>11</v>
      </c>
      <c r="C26" s="44">
        <v>0</v>
      </c>
      <c r="D26" s="44">
        <v>0</v>
      </c>
      <c r="E26" s="44"/>
      <c r="F26" s="45">
        <v>0</v>
      </c>
      <c r="G26" s="44" t="e">
        <f t="shared" si="1"/>
        <v>#DIV/0!</v>
      </c>
      <c r="H26" s="53"/>
      <c r="I26" s="44">
        <v>0</v>
      </c>
      <c r="J26" s="44" t="e">
        <f t="shared" si="2"/>
        <v>#DIV/0!</v>
      </c>
      <c r="K26" s="44" t="e">
        <f t="shared" si="3"/>
        <v>#DIV/0!</v>
      </c>
      <c r="L26" s="53"/>
      <c r="M26" s="55"/>
      <c r="N26" s="44" t="e">
        <f t="shared" si="4"/>
        <v>#DIV/0!</v>
      </c>
      <c r="O26" s="53"/>
      <c r="P26" s="44">
        <v>0</v>
      </c>
      <c r="Q26" s="44" t="e">
        <f t="shared" si="5"/>
        <v>#DIV/0!</v>
      </c>
      <c r="R26" s="53"/>
    </row>
    <row r="27" spans="1:18" ht="38.25">
      <c r="A27" s="54">
        <v>20300</v>
      </c>
      <c r="B27" s="52" t="s">
        <v>10</v>
      </c>
      <c r="C27" s="44">
        <v>0</v>
      </c>
      <c r="D27" s="44">
        <v>0</v>
      </c>
      <c r="E27" s="44"/>
      <c r="F27" s="46">
        <v>0</v>
      </c>
      <c r="G27" s="44" t="e">
        <f t="shared" si="1"/>
        <v>#DIV/0!</v>
      </c>
      <c r="H27" s="53"/>
      <c r="I27" s="44">
        <v>0</v>
      </c>
      <c r="J27" s="44" t="e">
        <f t="shared" si="2"/>
        <v>#DIV/0!</v>
      </c>
      <c r="K27" s="44" t="e">
        <f t="shared" si="3"/>
        <v>#DIV/0!</v>
      </c>
      <c r="L27" s="53"/>
      <c r="M27" s="55"/>
      <c r="N27" s="44" t="e">
        <f t="shared" si="4"/>
        <v>#DIV/0!</v>
      </c>
      <c r="O27" s="53"/>
      <c r="P27" s="44">
        <v>0</v>
      </c>
      <c r="Q27" s="44" t="e">
        <f t="shared" si="5"/>
        <v>#DIV/0!</v>
      </c>
      <c r="R27" s="53"/>
    </row>
    <row r="28" spans="1:18" ht="25.5">
      <c r="A28" s="54">
        <v>20400</v>
      </c>
      <c r="B28" s="52" t="s">
        <v>9</v>
      </c>
      <c r="C28" s="44">
        <v>0</v>
      </c>
      <c r="D28" s="44">
        <v>0</v>
      </c>
      <c r="E28" s="44"/>
      <c r="F28" s="45">
        <v>0</v>
      </c>
      <c r="G28" s="44" t="e">
        <f t="shared" si="1"/>
        <v>#DIV/0!</v>
      </c>
      <c r="H28" s="53"/>
      <c r="I28" s="44">
        <v>0</v>
      </c>
      <c r="J28" s="44" t="e">
        <f t="shared" si="2"/>
        <v>#DIV/0!</v>
      </c>
      <c r="K28" s="44" t="e">
        <f t="shared" si="3"/>
        <v>#DIV/0!</v>
      </c>
      <c r="L28" s="53"/>
      <c r="M28" s="55"/>
      <c r="N28" s="44" t="e">
        <f t="shared" si="4"/>
        <v>#DIV/0!</v>
      </c>
      <c r="O28" s="53"/>
      <c r="P28" s="44">
        <v>0</v>
      </c>
      <c r="Q28" s="44" t="e">
        <f t="shared" si="5"/>
        <v>#DIV/0!</v>
      </c>
      <c r="R28" s="53"/>
    </row>
    <row r="29" spans="1:18" ht="25.5">
      <c r="A29" s="54">
        <v>20700</v>
      </c>
      <c r="B29" s="52" t="s">
        <v>8</v>
      </c>
      <c r="C29" s="44">
        <v>0</v>
      </c>
      <c r="D29" s="44">
        <v>0</v>
      </c>
      <c r="E29" s="44"/>
      <c r="F29" s="46">
        <v>0</v>
      </c>
      <c r="G29" s="44" t="e">
        <f t="shared" si="1"/>
        <v>#DIV/0!</v>
      </c>
      <c r="H29" s="53"/>
      <c r="I29" s="44">
        <v>0</v>
      </c>
      <c r="J29" s="44" t="e">
        <f t="shared" si="2"/>
        <v>#DIV/0!</v>
      </c>
      <c r="K29" s="44" t="e">
        <f t="shared" si="3"/>
        <v>#DIV/0!</v>
      </c>
      <c r="L29" s="53"/>
      <c r="M29" s="55"/>
      <c r="N29" s="44" t="e">
        <f t="shared" si="4"/>
        <v>#DIV/0!</v>
      </c>
      <c r="O29" s="53"/>
      <c r="P29" s="44">
        <v>0</v>
      </c>
      <c r="Q29" s="44" t="e">
        <f t="shared" si="5"/>
        <v>#DIV/0!</v>
      </c>
      <c r="R29" s="53"/>
    </row>
    <row r="30" spans="1:18">
      <c r="B30" s="35"/>
      <c r="C30" s="12"/>
    </row>
    <row r="31" spans="1:18" ht="64.5">
      <c r="B31" s="36" t="s">
        <v>273</v>
      </c>
      <c r="C31" s="13"/>
    </row>
    <row r="32" spans="1:18">
      <c r="C32" s="14"/>
      <c r="D32" s="10"/>
      <c r="E32" s="11"/>
      <c r="F32" s="11"/>
      <c r="G32" s="11"/>
      <c r="H32" s="40"/>
    </row>
    <row r="33" spans="3:8">
      <c r="C33" s="16"/>
      <c r="D33" s="16"/>
      <c r="E33" s="16"/>
      <c r="F33" s="16"/>
      <c r="G33" s="16"/>
      <c r="H33" s="16"/>
    </row>
    <row r="34" spans="3:8">
      <c r="C34" s="10"/>
      <c r="D34" s="10"/>
      <c r="E34" s="11"/>
      <c r="F34" s="11"/>
      <c r="G34" s="11"/>
      <c r="H34" s="40"/>
    </row>
  </sheetData>
  <customSheetViews>
    <customSheetView guid="{E9483D12-D84E-493C-88BD-D43B4FD367CC}" scale="120" fitToPage="1">
      <pane xSplit="2" ySplit="3" topLeftCell="M4" activePane="bottomRight" state="frozen"/>
      <selection pane="bottomRight" activeCell="M19" sqref="M19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"/>
    </customSheetView>
    <customSheetView guid="{48110A77-EE78-4427-8FC9-4A8EB1D7D426}" scale="120" fitToPage="1">
      <pane xSplit="2" ySplit="3" topLeftCell="D16" activePane="bottomRight" state="frozen"/>
      <selection pane="bottomRight" activeCell="F6" sqref="F6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2"/>
    </customSheetView>
    <customSheetView guid="{407F8DFE-5448-4BA4-BF6D-903C5D0B292A}" scale="120" fitToPage="1">
      <pane xSplit="2" ySplit="3" topLeftCell="C25" activePane="bottomRight" state="frozen"/>
      <selection pane="bottomRight" activeCell="C4" sqref="C4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3"/>
    </customSheetView>
    <customSheetView guid="{2EC94EFD-3223-4644-8C3C-7C5D9C7EFE50}" scale="120" fitToPage="1">
      <pane xSplit="2" ySplit="3" topLeftCell="C25" activePane="bottomRight" state="frozen"/>
      <selection pane="bottomRight" activeCell="C4" sqref="C4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4"/>
    </customSheetView>
    <customSheetView guid="{C642E6B8-6547-4F5E-94D6-A5C310CFE64A}" scale="120" fitToPage="1">
      <pane xSplit="2" ySplit="3" topLeftCell="C36" activePane="bottomRight" state="frozen"/>
      <selection pane="bottomRight" activeCell="C45" sqref="C45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5"/>
    </customSheetView>
    <customSheetView guid="{A8A4CFB3-70AF-4553-9FB8-C239170DC2DF}" scale="120" fitToPage="1">
      <pane xSplit="2" ySplit="3" topLeftCell="C34" activePane="bottomRight" state="frozen"/>
      <selection pane="bottomRight" activeCell="F5" sqref="F5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6"/>
    </customSheetView>
    <customSheetView guid="{32EE7811-1792-49EC-9BAB-E031CA19DF52}" scale="120" fitToPage="1">
      <pane xSplit="2" ySplit="3" topLeftCell="D4" activePane="bottomRight" state="frozen"/>
      <selection pane="bottomRight" activeCell="J4" sqref="J4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7"/>
    </customSheetView>
    <customSheetView guid="{BB41BF02-D4DB-4789-95DA-6CF98CA93F24}" scale="120" fitToPage="1">
      <pane xSplit="2" ySplit="3" topLeftCell="C25" activePane="bottomRight" state="frozen"/>
      <selection pane="bottomRight" activeCell="C4" sqref="C4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8"/>
    </customSheetView>
    <customSheetView guid="{6B2360F0-769B-4A37-89A3-3D43044DC661}" scale="120" fitToPage="1">
      <pane xSplit="2" ySplit="3" topLeftCell="D4" activePane="bottomRight" state="frozen"/>
      <selection pane="bottomRight" activeCell="J4" sqref="J4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9"/>
    </customSheetView>
    <customSheetView guid="{9386D0DD-1578-46D4-9FEE-0F1EAFEC2067}" scale="120" fitToPage="1">
      <pane xSplit="2" ySplit="3" topLeftCell="C25" activePane="bottomRight" state="frozen"/>
      <selection pane="bottomRight" activeCell="C4" sqref="C4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0"/>
    </customSheetView>
    <customSheetView guid="{88C792F4-414A-4321-A609-ECD60A983263}" scale="120" fitToPage="1">
      <pane xSplit="2" ySplit="3" topLeftCell="C25" activePane="bottomRight" state="frozen"/>
      <selection pane="bottomRight" activeCell="C4" sqref="C4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1"/>
    </customSheetView>
    <customSheetView guid="{4A08ABBE-44BA-4DC6-9A5F-E664EE767CA2}" scale="120" fitToPage="1">
      <pane xSplit="2" ySplit="3" topLeftCell="C25" activePane="bottomRight" state="frozen"/>
      <selection pane="bottomRight" activeCell="C4" sqref="C4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2"/>
    </customSheetView>
    <customSheetView guid="{5F2A233D-C7E5-4FBA-9E8D-1CAF30365ABB}" scale="120" fitToPage="1">
      <pane xSplit="2" ySplit="3" topLeftCell="C25" activePane="bottomRight" state="frozen"/>
      <selection pane="bottomRight" activeCell="C4" sqref="C4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3"/>
    </customSheetView>
    <customSheetView guid="{0C0319B8-B455-49DE-8E25-AB7E79C11706}" scale="120" fitToPage="1">
      <pane xSplit="2" ySplit="3" topLeftCell="C25" activePane="bottomRight" state="frozen"/>
      <selection pane="bottomRight" activeCell="C4" sqref="C4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4"/>
    </customSheetView>
    <customSheetView guid="{6547FD52-5DE4-4021-8292-52B790D5F781}" scale="120" fitToPage="1">
      <pane xSplit="2" ySplit="3" topLeftCell="D4" activePane="bottomRight" state="frozen"/>
      <selection pane="bottomRight" activeCell="J4" sqref="J4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5"/>
    </customSheetView>
    <customSheetView guid="{DE557C04-7254-4776-AC1C-0CF3B73D7727}" scale="120" showPageBreaks="1" fitToPage="1">
      <pane xSplit="2" ySplit="3" topLeftCell="D25" activePane="bottomRight" state="frozen"/>
      <selection pane="bottomRight" activeCell="F25" sqref="F25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6"/>
    </customSheetView>
    <customSheetView guid="{5AED97AA-B1D4-4E03-B63E-7C6D8C0B40F0}" scale="120" fitToPage="1">
      <pane xSplit="2" ySplit="3" topLeftCell="C4" activePane="bottomRight" state="frozen"/>
      <selection pane="bottomRight" activeCell="D25" sqref="D25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7"/>
    </customSheetView>
    <customSheetView guid="{727208C5-90CC-48F4-8BC5-59ECA8DAB5E6}" scale="120" fitToPage="1">
      <pane xSplit="2" ySplit="3" topLeftCell="I4" activePane="bottomRight" state="frozen"/>
      <selection pane="bottomRight" activeCell="B7" sqref="B7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8"/>
    </customSheetView>
    <customSheetView guid="{688BBEB2-EBE7-4D53-8B39-0E8F1BBDD3D3}" scale="120" fitToPage="1">
      <pane xSplit="2" ySplit="3" topLeftCell="C4" activePane="bottomRight" state="frozen"/>
      <selection pane="bottomRight" activeCell="D25" sqref="D25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9"/>
    </customSheetView>
    <customSheetView guid="{237A5E1A-B40D-4AFA-B67B-D65C0F901ECF}" scale="120" fitToPage="1">
      <pane xSplit="2" ySplit="3" topLeftCell="C4" activePane="bottomRight" state="frozen"/>
      <selection pane="bottomRight" activeCell="Q4" sqref="Q4:Q29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20"/>
    </customSheetView>
    <customSheetView guid="{AE254DC0-BBB4-4792-85BB-FA676C64CC7A}" scale="120" fitToPage="1">
      <pane xSplit="2" ySplit="3" topLeftCell="I23" activePane="bottomRight" state="frozen"/>
      <selection pane="bottomRight" activeCell="M19" sqref="M19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21"/>
    </customSheetView>
    <customSheetView guid="{841DB5B9-9D39-42B9-9485-4CCE7553F5A7}" fitToPage="1" hiddenRows="1">
      <pane xSplit="2" ySplit="3" topLeftCell="C4" activePane="bottomRight" state="frozen"/>
      <selection pane="bottomRight" activeCell="B10" sqref="B10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22"/>
    </customSheetView>
  </customSheetViews>
  <pageMargins left="0.23622047244094491" right="0.23622047244094491" top="0.15748031496062992" bottom="0.15748031496062992" header="0.31496062992125984" footer="0.31496062992125984"/>
  <pageSetup paperSize="9" scale="47" fitToHeight="0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tabSelected="1" zoomScaleNormal="100" workbookViewId="0">
      <pane xSplit="2" ySplit="3" topLeftCell="C75" activePane="bottomRight" state="frozen"/>
      <selection pane="topRight" activeCell="C1" sqref="C1"/>
      <selection pane="bottomLeft" activeCell="A4" sqref="A4"/>
      <selection pane="bottomRight" activeCell="W37" sqref="W37"/>
    </sheetView>
  </sheetViews>
  <sheetFormatPr defaultColWidth="9.140625" defaultRowHeight="12.75"/>
  <cols>
    <col min="1" max="1" width="11.140625" style="101" customWidth="1"/>
    <col min="2" max="2" width="44.85546875" style="102" customWidth="1"/>
    <col min="3" max="3" width="14.42578125" style="102" customWidth="1"/>
    <col min="4" max="4" width="15.140625" style="88" customWidth="1"/>
    <col min="5" max="5" width="9.5703125" style="81" customWidth="1"/>
    <col min="6" max="6" width="14.85546875" style="81" customWidth="1"/>
    <col min="7" max="7" width="8.140625" style="81" customWidth="1"/>
    <col min="8" max="8" width="16.140625" style="81" customWidth="1"/>
    <col min="9" max="9" width="11" style="88" customWidth="1"/>
    <col min="10" max="10" width="8.28515625" style="81" customWidth="1"/>
    <col min="11" max="11" width="7.5703125" style="81" customWidth="1"/>
    <col min="12" max="12" width="13" style="81" customWidth="1"/>
    <col min="13" max="13" width="10.5703125" style="88" customWidth="1"/>
    <col min="14" max="14" width="7.5703125" style="81" customWidth="1"/>
    <col min="15" max="15" width="12.7109375" style="117" customWidth="1"/>
    <col min="16" max="16" width="10.140625" style="105" customWidth="1"/>
    <col min="17" max="17" width="7.5703125" style="81" customWidth="1"/>
    <col min="18" max="18" width="12.5703125" style="81" customWidth="1"/>
    <col min="19" max="16384" width="9.140625" style="81"/>
  </cols>
  <sheetData>
    <row r="1" spans="1:18" ht="33.75" customHeight="1">
      <c r="A1" s="79"/>
      <c r="B1" s="156" t="s">
        <v>297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80" t="s">
        <v>45</v>
      </c>
    </row>
    <row r="2" spans="1:18" s="88" customFormat="1" ht="22.5" customHeight="1">
      <c r="A2" s="82"/>
      <c r="B2" s="83"/>
      <c r="C2" s="83"/>
      <c r="D2" s="155"/>
      <c r="E2" s="155"/>
      <c r="F2" s="84"/>
      <c r="G2" s="85"/>
      <c r="H2" s="85"/>
      <c r="I2" s="85"/>
      <c r="J2" s="85"/>
      <c r="K2" s="85"/>
      <c r="L2" s="85"/>
      <c r="M2" s="85"/>
      <c r="N2" s="85"/>
      <c r="O2" s="115"/>
      <c r="P2" s="86"/>
      <c r="Q2" s="85"/>
      <c r="R2" s="87" t="s">
        <v>6</v>
      </c>
    </row>
    <row r="3" spans="1:18" s="88" customFormat="1" ht="132" customHeight="1">
      <c r="A3" s="89" t="s">
        <v>232</v>
      </c>
      <c r="B3" s="90" t="s">
        <v>228</v>
      </c>
      <c r="C3" s="32" t="s">
        <v>299</v>
      </c>
      <c r="D3" s="33" t="s">
        <v>294</v>
      </c>
      <c r="E3" s="33" t="s">
        <v>3</v>
      </c>
      <c r="F3" s="33" t="s">
        <v>267</v>
      </c>
      <c r="G3" s="34" t="s">
        <v>4</v>
      </c>
      <c r="H3" s="34" t="s">
        <v>255</v>
      </c>
      <c r="I3" s="34" t="s">
        <v>268</v>
      </c>
      <c r="J3" s="34" t="s">
        <v>269</v>
      </c>
      <c r="K3" s="34" t="s">
        <v>270</v>
      </c>
      <c r="L3" s="34" t="s">
        <v>255</v>
      </c>
      <c r="M3" s="34" t="s">
        <v>256</v>
      </c>
      <c r="N3" s="34" t="s">
        <v>257</v>
      </c>
      <c r="O3" s="116" t="s">
        <v>255</v>
      </c>
      <c r="P3" s="60" t="s">
        <v>271</v>
      </c>
      <c r="Q3" s="34" t="s">
        <v>272</v>
      </c>
      <c r="R3" s="34" t="s">
        <v>255</v>
      </c>
    </row>
    <row r="4" spans="1:18" s="88" customFormat="1" ht="127.5">
      <c r="A4" s="138" t="s">
        <v>300</v>
      </c>
      <c r="B4" s="139" t="s">
        <v>218</v>
      </c>
      <c r="C4" s="152">
        <v>341727</v>
      </c>
      <c r="D4" s="109">
        <v>359535.8</v>
      </c>
      <c r="E4" s="153">
        <f>D4/C4*100</f>
        <v>105.21141144831985</v>
      </c>
      <c r="F4" s="109">
        <v>359535.8</v>
      </c>
      <c r="G4" s="154">
        <f>F4/C4*100</f>
        <v>105.21141144831985</v>
      </c>
      <c r="H4" s="91"/>
      <c r="I4" s="109">
        <v>367549.8</v>
      </c>
      <c r="J4" s="110">
        <f>I4/D4*100</f>
        <v>102.22898526377624</v>
      </c>
      <c r="K4" s="110">
        <f>I4/F4*100</f>
        <v>102.22898526377624</v>
      </c>
      <c r="L4" s="124"/>
      <c r="M4" s="109">
        <v>365823.7</v>
      </c>
      <c r="N4" s="110">
        <f>M4/I4*100</f>
        <v>99.530376563937736</v>
      </c>
      <c r="O4" s="119"/>
      <c r="P4" s="109">
        <v>365642.8</v>
      </c>
      <c r="Q4" s="110">
        <f>P4/M4*100</f>
        <v>99.950549950700278</v>
      </c>
      <c r="R4" s="131"/>
    </row>
    <row r="5" spans="1:18" s="88" customFormat="1" ht="15.75">
      <c r="A5" s="138" t="s">
        <v>219</v>
      </c>
      <c r="B5" s="139" t="s">
        <v>204</v>
      </c>
      <c r="C5" s="152">
        <v>49243.4</v>
      </c>
      <c r="D5" s="109">
        <v>51831.199999999997</v>
      </c>
      <c r="E5" s="153">
        <f t="shared" ref="E5:E68" si="0">D5/C5*100</f>
        <v>105.25512048315105</v>
      </c>
      <c r="F5" s="109">
        <v>51831.199999999997</v>
      </c>
      <c r="G5" s="154">
        <f t="shared" ref="G5:G68" si="1">F5/C5*100</f>
        <v>105.25512048315105</v>
      </c>
      <c r="H5" s="91"/>
      <c r="I5" s="109">
        <v>58146.7</v>
      </c>
      <c r="J5" s="110">
        <f t="shared" ref="J5:J68" si="2">I5/D5*100</f>
        <v>112.18474586735402</v>
      </c>
      <c r="K5" s="110">
        <f t="shared" ref="K5:K68" si="3">I5/F5*100</f>
        <v>112.18474586735402</v>
      </c>
      <c r="L5" s="124"/>
      <c r="M5" s="109">
        <v>57477.3</v>
      </c>
      <c r="N5" s="110">
        <f t="shared" ref="N5:N68" si="4">M5/I5*100</f>
        <v>98.848773877107405</v>
      </c>
      <c r="O5" s="119"/>
      <c r="P5" s="109">
        <v>57530.8</v>
      </c>
      <c r="Q5" s="110">
        <f t="shared" ref="Q5:Q68" si="5">P5/M5*100</f>
        <v>100.0930802247148</v>
      </c>
      <c r="R5" s="131"/>
    </row>
    <row r="6" spans="1:18" s="88" customFormat="1" ht="89.25">
      <c r="A6" s="138" t="s">
        <v>301</v>
      </c>
      <c r="B6" s="139" t="s">
        <v>205</v>
      </c>
      <c r="C6" s="152">
        <v>265007.5</v>
      </c>
      <c r="D6" s="109">
        <v>279103.2</v>
      </c>
      <c r="E6" s="153">
        <f t="shared" si="0"/>
        <v>105.31898153825836</v>
      </c>
      <c r="F6" s="109">
        <v>279103.2</v>
      </c>
      <c r="G6" s="154">
        <f t="shared" si="1"/>
        <v>105.31898153825836</v>
      </c>
      <c r="H6" s="91"/>
      <c r="I6" s="109">
        <v>280191.3</v>
      </c>
      <c r="J6" s="110">
        <f t="shared" si="2"/>
        <v>100.38985579527574</v>
      </c>
      <c r="K6" s="110">
        <f t="shared" si="3"/>
        <v>100.38985579527574</v>
      </c>
      <c r="L6" s="124"/>
      <c r="M6" s="109">
        <v>279134.59999999998</v>
      </c>
      <c r="N6" s="110">
        <f t="shared" si="4"/>
        <v>99.622864807008639</v>
      </c>
      <c r="O6" s="119"/>
      <c r="P6" s="109">
        <v>278900.2</v>
      </c>
      <c r="Q6" s="110">
        <f t="shared" si="5"/>
        <v>99.916026175185749</v>
      </c>
      <c r="R6" s="131"/>
    </row>
    <row r="7" spans="1:18" s="88" customFormat="1" ht="15.75">
      <c r="A7" s="138">
        <v>340</v>
      </c>
      <c r="B7" s="139" t="s">
        <v>206</v>
      </c>
      <c r="C7" s="152">
        <v>108</v>
      </c>
      <c r="D7" s="109">
        <v>108</v>
      </c>
      <c r="E7" s="153">
        <f t="shared" si="0"/>
        <v>100</v>
      </c>
      <c r="F7" s="109">
        <v>108</v>
      </c>
      <c r="G7" s="154">
        <f t="shared" si="1"/>
        <v>100</v>
      </c>
      <c r="H7" s="91"/>
      <c r="I7" s="109">
        <v>108</v>
      </c>
      <c r="J7" s="110">
        <f t="shared" si="2"/>
        <v>100</v>
      </c>
      <c r="K7" s="110">
        <f t="shared" si="3"/>
        <v>100</v>
      </c>
      <c r="L7" s="124"/>
      <c r="M7" s="109">
        <v>108</v>
      </c>
      <c r="N7" s="110">
        <f t="shared" si="4"/>
        <v>100</v>
      </c>
      <c r="O7" s="119"/>
      <c r="P7" s="109">
        <v>108</v>
      </c>
      <c r="Q7" s="110">
        <f t="shared" si="5"/>
        <v>100</v>
      </c>
      <c r="R7" s="131"/>
    </row>
    <row r="8" spans="1:18" s="88" customFormat="1" ht="15.75">
      <c r="A8" s="140" t="s">
        <v>220</v>
      </c>
      <c r="B8" s="139" t="s">
        <v>277</v>
      </c>
      <c r="C8" s="152">
        <v>23481.7</v>
      </c>
      <c r="D8" s="109">
        <v>23525.7</v>
      </c>
      <c r="E8" s="153">
        <f t="shared" si="0"/>
        <v>100.18737995971333</v>
      </c>
      <c r="F8" s="109">
        <v>23525.7</v>
      </c>
      <c r="G8" s="154">
        <f t="shared" si="1"/>
        <v>100.18737995971333</v>
      </c>
      <c r="H8" s="91"/>
      <c r="I8" s="109">
        <v>24388.7</v>
      </c>
      <c r="J8" s="110">
        <f t="shared" si="2"/>
        <v>103.66832867884909</v>
      </c>
      <c r="K8" s="110">
        <f t="shared" si="3"/>
        <v>103.66832867884909</v>
      </c>
      <c r="L8" s="124"/>
      <c r="M8" s="109">
        <v>24390.6</v>
      </c>
      <c r="N8" s="110">
        <f t="shared" si="4"/>
        <v>100.00779049313822</v>
      </c>
      <c r="O8" s="119"/>
      <c r="P8" s="109">
        <v>24387.8</v>
      </c>
      <c r="Q8" s="110">
        <f t="shared" si="5"/>
        <v>99.988520167605557</v>
      </c>
      <c r="R8" s="131"/>
    </row>
    <row r="9" spans="1:18" s="88" customFormat="1" ht="51">
      <c r="A9" s="138">
        <v>720</v>
      </c>
      <c r="B9" s="139" t="s">
        <v>278</v>
      </c>
      <c r="C9" s="152">
        <v>2283.5</v>
      </c>
      <c r="D9" s="114">
        <v>2265.4</v>
      </c>
      <c r="E9" s="153">
        <f t="shared" si="0"/>
        <v>99.207357127216994</v>
      </c>
      <c r="F9" s="114">
        <v>1642.7</v>
      </c>
      <c r="G9" s="154">
        <f t="shared" si="1"/>
        <v>71.937814758046855</v>
      </c>
      <c r="H9" s="91" t="s">
        <v>284</v>
      </c>
      <c r="I9" s="109">
        <v>738.2</v>
      </c>
      <c r="J9" s="110">
        <f t="shared" si="2"/>
        <v>32.585856802330717</v>
      </c>
      <c r="K9" s="110">
        <f t="shared" si="3"/>
        <v>44.938211481098193</v>
      </c>
      <c r="L9" s="124"/>
      <c r="M9" s="109">
        <v>2408.3000000000002</v>
      </c>
      <c r="N9" s="110">
        <f t="shared" si="4"/>
        <v>326.23950149011108</v>
      </c>
      <c r="O9" s="119"/>
      <c r="P9" s="109">
        <v>3320.2</v>
      </c>
      <c r="Q9" s="110">
        <f t="shared" si="5"/>
        <v>137.86488394303035</v>
      </c>
      <c r="R9" s="131"/>
    </row>
    <row r="10" spans="1:18" s="88" customFormat="1" ht="38.25">
      <c r="A10" s="138" t="s">
        <v>221</v>
      </c>
      <c r="B10" s="139" t="s">
        <v>207</v>
      </c>
      <c r="C10" s="152">
        <v>2458.1999999999998</v>
      </c>
      <c r="D10" s="109">
        <v>2500.1999999999998</v>
      </c>
      <c r="E10" s="153">
        <f t="shared" si="0"/>
        <v>101.70856724432511</v>
      </c>
      <c r="F10" s="109">
        <v>2500.1999999999998</v>
      </c>
      <c r="G10" s="154">
        <f t="shared" si="1"/>
        <v>101.70856724432511</v>
      </c>
      <c r="H10" s="91"/>
      <c r="I10" s="109">
        <v>2540</v>
      </c>
      <c r="J10" s="110">
        <f t="shared" si="2"/>
        <v>101.59187265018798</v>
      </c>
      <c r="K10" s="110">
        <f t="shared" si="3"/>
        <v>101.59187265018798</v>
      </c>
      <c r="L10" s="124"/>
      <c r="M10" s="109">
        <v>2500</v>
      </c>
      <c r="N10" s="110">
        <f t="shared" si="4"/>
        <v>98.425196850393704</v>
      </c>
      <c r="O10" s="119"/>
      <c r="P10" s="109">
        <v>2500</v>
      </c>
      <c r="Q10" s="110">
        <f t="shared" si="5"/>
        <v>100</v>
      </c>
      <c r="R10" s="131"/>
    </row>
    <row r="11" spans="1:18" s="88" customFormat="1" ht="76.5">
      <c r="A11" s="140" t="s">
        <v>222</v>
      </c>
      <c r="B11" s="139" t="s">
        <v>208</v>
      </c>
      <c r="C11" s="152">
        <v>45697.5</v>
      </c>
      <c r="D11" s="109">
        <v>44950.8</v>
      </c>
      <c r="E11" s="153">
        <f t="shared" si="0"/>
        <v>98.365993763334984</v>
      </c>
      <c r="F11" s="109">
        <v>46452.6</v>
      </c>
      <c r="G11" s="154">
        <f t="shared" si="1"/>
        <v>101.65238798621368</v>
      </c>
      <c r="H11" s="91" t="s">
        <v>285</v>
      </c>
      <c r="I11" s="109">
        <v>32362.6</v>
      </c>
      <c r="J11" s="110">
        <f t="shared" si="2"/>
        <v>71.995604082685944</v>
      </c>
      <c r="K11" s="110">
        <f t="shared" si="3"/>
        <v>69.668005665990705</v>
      </c>
      <c r="L11" s="124"/>
      <c r="M11" s="114">
        <v>26369.4</v>
      </c>
      <c r="N11" s="110">
        <f t="shared" si="4"/>
        <v>81.481092372059123</v>
      </c>
      <c r="O11" s="119"/>
      <c r="P11" s="109">
        <v>25677.7</v>
      </c>
      <c r="Q11" s="110">
        <f t="shared" si="5"/>
        <v>97.376883812297592</v>
      </c>
      <c r="R11" s="131"/>
    </row>
    <row r="12" spans="1:18" s="88" customFormat="1" ht="25.5">
      <c r="A12" s="138" t="s">
        <v>223</v>
      </c>
      <c r="B12" s="139" t="s">
        <v>209</v>
      </c>
      <c r="C12" s="152">
        <v>0</v>
      </c>
      <c r="D12" s="109">
        <v>0</v>
      </c>
      <c r="E12" s="153" t="e">
        <f t="shared" si="0"/>
        <v>#DIV/0!</v>
      </c>
      <c r="F12" s="109"/>
      <c r="G12" s="154" t="e">
        <f t="shared" si="1"/>
        <v>#DIV/0!</v>
      </c>
      <c r="H12" s="91"/>
      <c r="I12" s="109"/>
      <c r="J12" s="110" t="e">
        <f t="shared" si="2"/>
        <v>#DIV/0!</v>
      </c>
      <c r="K12" s="110" t="e">
        <f t="shared" si="3"/>
        <v>#DIV/0!</v>
      </c>
      <c r="L12" s="124"/>
      <c r="M12" s="109"/>
      <c r="N12" s="110" t="e">
        <f t="shared" si="4"/>
        <v>#DIV/0!</v>
      </c>
      <c r="O12" s="119"/>
      <c r="P12" s="109"/>
      <c r="Q12" s="110" t="e">
        <f t="shared" si="5"/>
        <v>#DIV/0!</v>
      </c>
      <c r="R12" s="131"/>
    </row>
    <row r="13" spans="1:18" s="88" customFormat="1" ht="102">
      <c r="A13" s="138" t="s">
        <v>302</v>
      </c>
      <c r="B13" s="139" t="s">
        <v>210</v>
      </c>
      <c r="C13" s="152">
        <v>86355.3</v>
      </c>
      <c r="D13" s="109">
        <f>429356.9-279103.2</f>
        <v>150253.70000000001</v>
      </c>
      <c r="E13" s="153">
        <f t="shared" si="0"/>
        <v>173.99476349453943</v>
      </c>
      <c r="F13" s="109">
        <v>150570.70000000001</v>
      </c>
      <c r="G13" s="154">
        <f t="shared" si="1"/>
        <v>174.36185155977688</v>
      </c>
      <c r="H13" s="91" t="s">
        <v>285</v>
      </c>
      <c r="I13" s="109">
        <v>98893.7</v>
      </c>
      <c r="J13" s="110">
        <f t="shared" si="2"/>
        <v>65.817813471481884</v>
      </c>
      <c r="K13" s="110">
        <f t="shared" si="3"/>
        <v>65.679245696539894</v>
      </c>
      <c r="L13" s="124"/>
      <c r="M13" s="109">
        <v>45665.3</v>
      </c>
      <c r="N13" s="110">
        <f t="shared" si="4"/>
        <v>46.176146711064511</v>
      </c>
      <c r="O13" s="119"/>
      <c r="P13" s="109">
        <v>40403.199999999997</v>
      </c>
      <c r="Q13" s="110">
        <f t="shared" si="5"/>
        <v>88.476808430033287</v>
      </c>
      <c r="R13" s="131"/>
    </row>
    <row r="14" spans="1:18" s="88" customFormat="1" ht="38.25">
      <c r="A14" s="141">
        <v>630</v>
      </c>
      <c r="B14" s="139" t="s">
        <v>211</v>
      </c>
      <c r="C14" s="152">
        <v>0</v>
      </c>
      <c r="D14" s="109">
        <v>0</v>
      </c>
      <c r="E14" s="153" t="e">
        <f t="shared" si="0"/>
        <v>#DIV/0!</v>
      </c>
      <c r="F14" s="109"/>
      <c r="G14" s="154" t="e">
        <f t="shared" si="1"/>
        <v>#DIV/0!</v>
      </c>
      <c r="H14" s="91"/>
      <c r="I14" s="109"/>
      <c r="J14" s="110" t="e">
        <f t="shared" si="2"/>
        <v>#DIV/0!</v>
      </c>
      <c r="K14" s="110" t="e">
        <f t="shared" si="3"/>
        <v>#DIV/0!</v>
      </c>
      <c r="L14" s="124"/>
      <c r="M14" s="109"/>
      <c r="N14" s="110" t="e">
        <f t="shared" si="4"/>
        <v>#DIV/0!</v>
      </c>
      <c r="O14" s="119"/>
      <c r="P14" s="109"/>
      <c r="Q14" s="110" t="e">
        <f t="shared" si="5"/>
        <v>#DIV/0!</v>
      </c>
      <c r="R14" s="131"/>
    </row>
    <row r="15" spans="1:18" s="88" customFormat="1" ht="51">
      <c r="A15" s="142">
        <v>810</v>
      </c>
      <c r="B15" s="139" t="s">
        <v>0</v>
      </c>
      <c r="C15" s="152">
        <v>0</v>
      </c>
      <c r="D15" s="109">
        <v>0</v>
      </c>
      <c r="E15" s="153" t="e">
        <f t="shared" si="0"/>
        <v>#DIV/0!</v>
      </c>
      <c r="F15" s="109"/>
      <c r="G15" s="154" t="e">
        <f t="shared" si="1"/>
        <v>#DIV/0!</v>
      </c>
      <c r="H15" s="91"/>
      <c r="I15" s="109"/>
      <c r="J15" s="110" t="e">
        <f t="shared" si="2"/>
        <v>#DIV/0!</v>
      </c>
      <c r="K15" s="110" t="e">
        <f t="shared" si="3"/>
        <v>#DIV/0!</v>
      </c>
      <c r="L15" s="124"/>
      <c r="M15" s="109"/>
      <c r="N15" s="110" t="e">
        <f t="shared" si="4"/>
        <v>#DIV/0!</v>
      </c>
      <c r="O15" s="119"/>
      <c r="P15" s="109"/>
      <c r="Q15" s="110" t="e">
        <f t="shared" si="5"/>
        <v>#DIV/0!</v>
      </c>
      <c r="R15" s="131"/>
    </row>
    <row r="16" spans="1:18" s="88" customFormat="1" ht="15.75">
      <c r="A16" s="142">
        <v>830</v>
      </c>
      <c r="B16" s="139" t="s">
        <v>212</v>
      </c>
      <c r="C16" s="109">
        <v>626.79999999999995</v>
      </c>
      <c r="D16" s="109">
        <v>979</v>
      </c>
      <c r="E16" s="110">
        <f t="shared" si="0"/>
        <v>156.19017230376517</v>
      </c>
      <c r="F16" s="109">
        <v>970</v>
      </c>
      <c r="G16" s="111">
        <f t="shared" si="1"/>
        <v>154.7543075941289</v>
      </c>
      <c r="H16" s="91"/>
      <c r="I16" s="109">
        <v>155</v>
      </c>
      <c r="J16" s="110">
        <f t="shared" si="2"/>
        <v>15.832482124616956</v>
      </c>
      <c r="K16" s="110">
        <f t="shared" si="3"/>
        <v>15.979381443298967</v>
      </c>
      <c r="L16" s="124"/>
      <c r="M16" s="109">
        <v>155</v>
      </c>
      <c r="N16" s="110">
        <f t="shared" si="4"/>
        <v>100</v>
      </c>
      <c r="O16" s="119"/>
      <c r="P16" s="109">
        <v>155</v>
      </c>
      <c r="Q16" s="110">
        <f t="shared" si="5"/>
        <v>100</v>
      </c>
      <c r="R16" s="131"/>
    </row>
    <row r="17" spans="1:18" s="88" customFormat="1" ht="38.25">
      <c r="A17" s="142">
        <v>850</v>
      </c>
      <c r="B17" s="139" t="s">
        <v>213</v>
      </c>
      <c r="C17" s="109">
        <v>384.3</v>
      </c>
      <c r="D17" s="109">
        <v>896.4</v>
      </c>
      <c r="E17" s="110">
        <f t="shared" si="0"/>
        <v>233.25526932084307</v>
      </c>
      <c r="F17" s="109">
        <v>1026.4000000000001</v>
      </c>
      <c r="G17" s="111">
        <f t="shared" si="1"/>
        <v>267.08300806661464</v>
      </c>
      <c r="H17" s="91" t="s">
        <v>285</v>
      </c>
      <c r="I17" s="109">
        <v>877.5</v>
      </c>
      <c r="J17" s="110">
        <f t="shared" si="2"/>
        <v>97.891566265060248</v>
      </c>
      <c r="K17" s="110">
        <f t="shared" si="3"/>
        <v>85.492985190958677</v>
      </c>
      <c r="L17" s="124"/>
      <c r="M17" s="109">
        <v>877.5</v>
      </c>
      <c r="N17" s="110">
        <f t="shared" si="4"/>
        <v>100</v>
      </c>
      <c r="O17" s="119"/>
      <c r="P17" s="109">
        <v>877.5</v>
      </c>
      <c r="Q17" s="110">
        <f t="shared" si="5"/>
        <v>100</v>
      </c>
      <c r="R17" s="131"/>
    </row>
    <row r="18" spans="1:18" s="88" customFormat="1" ht="38.25">
      <c r="A18" s="142">
        <v>400</v>
      </c>
      <c r="B18" s="139" t="s">
        <v>214</v>
      </c>
      <c r="C18" s="109">
        <v>113964.7</v>
      </c>
      <c r="D18" s="109">
        <v>65260.6</v>
      </c>
      <c r="E18" s="110">
        <f t="shared" si="0"/>
        <v>57.263872058628685</v>
      </c>
      <c r="F18" s="109">
        <v>65260.6</v>
      </c>
      <c r="G18" s="111">
        <f t="shared" si="1"/>
        <v>57.263872058628685</v>
      </c>
      <c r="H18" s="91"/>
      <c r="I18" s="109">
        <v>23610.3</v>
      </c>
      <c r="J18" s="110">
        <f t="shared" si="2"/>
        <v>36.178490544064871</v>
      </c>
      <c r="K18" s="110">
        <f t="shared" si="3"/>
        <v>36.178490544064871</v>
      </c>
      <c r="L18" s="124"/>
      <c r="M18" s="109">
        <v>23610.3</v>
      </c>
      <c r="N18" s="110">
        <f t="shared" si="4"/>
        <v>100</v>
      </c>
      <c r="O18" s="119"/>
      <c r="P18" s="109">
        <v>23610.3</v>
      </c>
      <c r="Q18" s="110">
        <f t="shared" si="5"/>
        <v>100</v>
      </c>
      <c r="R18" s="131"/>
    </row>
    <row r="19" spans="1:18" s="88" customFormat="1" ht="38.25">
      <c r="A19" s="142">
        <v>243</v>
      </c>
      <c r="B19" s="139" t="s">
        <v>215</v>
      </c>
      <c r="C19" s="109">
        <v>0</v>
      </c>
      <c r="D19" s="109">
        <v>0</v>
      </c>
      <c r="E19" s="110" t="e">
        <f t="shared" si="0"/>
        <v>#DIV/0!</v>
      </c>
      <c r="F19" s="109">
        <v>0</v>
      </c>
      <c r="G19" s="111" t="e">
        <f t="shared" si="1"/>
        <v>#DIV/0!</v>
      </c>
      <c r="H19" s="91"/>
      <c r="I19" s="109"/>
      <c r="J19" s="110" t="e">
        <f t="shared" si="2"/>
        <v>#DIV/0!</v>
      </c>
      <c r="K19" s="110" t="e">
        <f t="shared" si="3"/>
        <v>#DIV/0!</v>
      </c>
      <c r="L19" s="124"/>
      <c r="M19" s="109"/>
      <c r="N19" s="110" t="e">
        <f t="shared" si="4"/>
        <v>#DIV/0!</v>
      </c>
      <c r="O19" s="119"/>
      <c r="P19" s="109"/>
      <c r="Q19" s="110" t="e">
        <f t="shared" si="5"/>
        <v>#DIV/0!</v>
      </c>
      <c r="R19" s="131"/>
    </row>
    <row r="20" spans="1:18" s="88" customFormat="1" ht="15.75">
      <c r="A20" s="142">
        <v>350</v>
      </c>
      <c r="B20" s="139" t="s">
        <v>216</v>
      </c>
      <c r="C20" s="109">
        <v>0</v>
      </c>
      <c r="D20" s="109">
        <v>0</v>
      </c>
      <c r="E20" s="110" t="e">
        <f t="shared" si="0"/>
        <v>#DIV/0!</v>
      </c>
      <c r="F20" s="109">
        <v>0</v>
      </c>
      <c r="G20" s="111" t="e">
        <f t="shared" si="1"/>
        <v>#DIV/0!</v>
      </c>
      <c r="H20" s="91"/>
      <c r="I20" s="109"/>
      <c r="J20" s="110" t="e">
        <f t="shared" si="2"/>
        <v>#DIV/0!</v>
      </c>
      <c r="K20" s="110" t="e">
        <f t="shared" si="3"/>
        <v>#DIV/0!</v>
      </c>
      <c r="L20" s="124"/>
      <c r="M20" s="109"/>
      <c r="N20" s="110" t="e">
        <f t="shared" si="4"/>
        <v>#DIV/0!</v>
      </c>
      <c r="O20" s="119"/>
      <c r="P20" s="109"/>
      <c r="Q20" s="110" t="e">
        <f t="shared" si="5"/>
        <v>#DIV/0!</v>
      </c>
      <c r="R20" s="131"/>
    </row>
    <row r="21" spans="1:18" s="88" customFormat="1" ht="25.5">
      <c r="A21" s="142">
        <v>820</v>
      </c>
      <c r="B21" s="139" t="s">
        <v>1</v>
      </c>
      <c r="C21" s="109">
        <v>0</v>
      </c>
      <c r="D21" s="109">
        <v>0</v>
      </c>
      <c r="E21" s="110" t="e">
        <f t="shared" si="0"/>
        <v>#DIV/0!</v>
      </c>
      <c r="F21" s="109">
        <v>0</v>
      </c>
      <c r="G21" s="111" t="e">
        <f t="shared" si="1"/>
        <v>#DIV/0!</v>
      </c>
      <c r="H21" s="91"/>
      <c r="I21" s="109"/>
      <c r="J21" s="110" t="e">
        <f t="shared" si="2"/>
        <v>#DIV/0!</v>
      </c>
      <c r="K21" s="110" t="e">
        <f t="shared" si="3"/>
        <v>#DIV/0!</v>
      </c>
      <c r="L21" s="124"/>
      <c r="M21" s="109"/>
      <c r="N21" s="110" t="e">
        <f t="shared" si="4"/>
        <v>#DIV/0!</v>
      </c>
      <c r="O21" s="119"/>
      <c r="P21" s="109"/>
      <c r="Q21" s="110" t="e">
        <f t="shared" si="5"/>
        <v>#DIV/0!</v>
      </c>
      <c r="R21" s="131"/>
    </row>
    <row r="22" spans="1:18" s="88" customFormat="1" ht="51">
      <c r="A22" s="142">
        <v>842</v>
      </c>
      <c r="B22" s="139" t="s">
        <v>217</v>
      </c>
      <c r="C22" s="109">
        <v>0</v>
      </c>
      <c r="D22" s="109">
        <v>0</v>
      </c>
      <c r="E22" s="110" t="e">
        <f t="shared" si="0"/>
        <v>#DIV/0!</v>
      </c>
      <c r="F22" s="109">
        <v>0</v>
      </c>
      <c r="G22" s="111" t="e">
        <f t="shared" si="1"/>
        <v>#DIV/0!</v>
      </c>
      <c r="H22" s="91"/>
      <c r="I22" s="109"/>
      <c r="J22" s="110" t="e">
        <f t="shared" si="2"/>
        <v>#DIV/0!</v>
      </c>
      <c r="K22" s="110" t="e">
        <f t="shared" si="3"/>
        <v>#DIV/0!</v>
      </c>
      <c r="L22" s="124"/>
      <c r="M22" s="109"/>
      <c r="N22" s="110" t="e">
        <f t="shared" si="4"/>
        <v>#DIV/0!</v>
      </c>
      <c r="O22" s="119"/>
      <c r="P22" s="109"/>
      <c r="Q22" s="110" t="e">
        <f t="shared" si="5"/>
        <v>#DIV/0!</v>
      </c>
      <c r="R22" s="131"/>
    </row>
    <row r="23" spans="1:18" s="88" customFormat="1" ht="38.25">
      <c r="A23" s="142">
        <v>870</v>
      </c>
      <c r="B23" s="139" t="s">
        <v>2</v>
      </c>
      <c r="C23" s="109" t="s">
        <v>283</v>
      </c>
      <c r="D23" s="109">
        <v>1317</v>
      </c>
      <c r="E23" s="110" t="e">
        <f t="shared" si="0"/>
        <v>#VALUE!</v>
      </c>
      <c r="F23" s="109">
        <v>0</v>
      </c>
      <c r="G23" s="111" t="e">
        <f t="shared" si="1"/>
        <v>#VALUE!</v>
      </c>
      <c r="H23" s="91" t="s">
        <v>286</v>
      </c>
      <c r="I23" s="109">
        <v>300</v>
      </c>
      <c r="J23" s="110">
        <f t="shared" si="2"/>
        <v>22.779043280182233</v>
      </c>
      <c r="K23" s="110" t="e">
        <f t="shared" si="3"/>
        <v>#DIV/0!</v>
      </c>
      <c r="L23" s="124"/>
      <c r="M23" s="109">
        <v>500</v>
      </c>
      <c r="N23" s="110">
        <f t="shared" si="4"/>
        <v>166.66666666666669</v>
      </c>
      <c r="O23" s="119"/>
      <c r="P23" s="109">
        <v>500</v>
      </c>
      <c r="Q23" s="110">
        <f t="shared" si="5"/>
        <v>100</v>
      </c>
      <c r="R23" s="131"/>
    </row>
    <row r="24" spans="1:18" s="88" customFormat="1" ht="38.25">
      <c r="A24" s="142">
        <v>500</v>
      </c>
      <c r="B24" s="139" t="s">
        <v>230</v>
      </c>
      <c r="C24" s="109">
        <v>28907.3</v>
      </c>
      <c r="D24" s="109">
        <v>46228.9</v>
      </c>
      <c r="E24" s="110">
        <f t="shared" si="0"/>
        <v>159.92119637600192</v>
      </c>
      <c r="F24" s="109">
        <v>50228.9</v>
      </c>
      <c r="G24" s="111">
        <f t="shared" si="1"/>
        <v>173.75853158198794</v>
      </c>
      <c r="H24" s="91" t="s">
        <v>285</v>
      </c>
      <c r="I24" s="114">
        <v>20392.7</v>
      </c>
      <c r="J24" s="110">
        <f t="shared" si="2"/>
        <v>44.112449138958532</v>
      </c>
      <c r="K24" s="110">
        <f t="shared" si="3"/>
        <v>40.599535327271752</v>
      </c>
      <c r="L24" s="124"/>
      <c r="M24" s="114">
        <v>16549.7</v>
      </c>
      <c r="N24" s="110">
        <f t="shared" si="4"/>
        <v>81.155021159532581</v>
      </c>
      <c r="O24" s="119"/>
      <c r="P24" s="109">
        <v>16311.3</v>
      </c>
      <c r="Q24" s="110">
        <f t="shared" si="5"/>
        <v>98.559490504359587</v>
      </c>
      <c r="R24" s="131"/>
    </row>
    <row r="25" spans="1:18" s="88" customFormat="1" ht="15.75">
      <c r="A25" s="142"/>
      <c r="B25" s="139" t="s">
        <v>231</v>
      </c>
      <c r="C25" s="109"/>
      <c r="D25" s="109"/>
      <c r="E25" s="110" t="e">
        <f t="shared" si="0"/>
        <v>#DIV/0!</v>
      </c>
      <c r="F25" s="109"/>
      <c r="G25" s="111" t="e">
        <f t="shared" si="1"/>
        <v>#DIV/0!</v>
      </c>
      <c r="H25" s="91"/>
      <c r="I25" s="69">
        <v>49.6</v>
      </c>
      <c r="J25" s="110" t="e">
        <f t="shared" si="2"/>
        <v>#DIV/0!</v>
      </c>
      <c r="K25" s="110" t="e">
        <f t="shared" si="3"/>
        <v>#DIV/0!</v>
      </c>
      <c r="L25" s="124"/>
      <c r="M25" s="114">
        <f>49.6+6438.4</f>
        <v>6488</v>
      </c>
      <c r="N25" s="110">
        <f t="shared" si="4"/>
        <v>13080.645161290324</v>
      </c>
      <c r="O25" s="119"/>
      <c r="P25" s="109">
        <f>49.6+14360.5</f>
        <v>14410.1</v>
      </c>
      <c r="Q25" s="110">
        <f t="shared" si="5"/>
        <v>222.10388409371146</v>
      </c>
      <c r="R25" s="131"/>
    </row>
    <row r="26" spans="1:18" ht="15.75">
      <c r="A26" s="143"/>
      <c r="B26" s="144" t="s">
        <v>7</v>
      </c>
      <c r="C26" s="112">
        <f>SUM(C7:C25)+C4</f>
        <v>645994.30000000005</v>
      </c>
      <c r="D26" s="112">
        <f>SUM(D7:D25)+D4</f>
        <v>697821.5</v>
      </c>
      <c r="E26" s="110">
        <f t="shared" si="0"/>
        <v>108.02285716762516</v>
      </c>
      <c r="F26" s="112">
        <f>SUM(F7:F25)+F4</f>
        <v>701821.60000000009</v>
      </c>
      <c r="G26" s="113">
        <f t="shared" si="1"/>
        <v>108.64207315761145</v>
      </c>
      <c r="H26" s="93"/>
      <c r="I26" s="112">
        <f>SUM(I7:I25)+I4</f>
        <v>571966.1</v>
      </c>
      <c r="J26" s="110">
        <f t="shared" si="2"/>
        <v>81.964528178051268</v>
      </c>
      <c r="K26" s="110">
        <f t="shared" si="3"/>
        <v>81.49736343253042</v>
      </c>
      <c r="L26" s="125"/>
      <c r="M26" s="112">
        <f>SUM(M7:M25)+M4</f>
        <v>515445.80000000005</v>
      </c>
      <c r="N26" s="110">
        <f t="shared" si="4"/>
        <v>90.118243021745542</v>
      </c>
      <c r="O26" s="120"/>
      <c r="P26" s="112">
        <f>SUM(P7:P25)+P4</f>
        <v>517903.9</v>
      </c>
      <c r="Q26" s="110">
        <f t="shared" si="5"/>
        <v>100.47688816166512</v>
      </c>
      <c r="R26" s="134"/>
    </row>
    <row r="27" spans="1:18" ht="15.75">
      <c r="A27" s="143"/>
      <c r="B27" s="145" t="s">
        <v>43</v>
      </c>
      <c r="C27" s="44">
        <f>'Форма № 1 Доходы'!C4-'Форма № 2 Расходы'!C26</f>
        <v>16226.199999999953</v>
      </c>
      <c r="D27" s="55">
        <f>'Форма № 1 Доходы'!D4-'Форма № 2 Расходы'!D26</f>
        <v>-55942.800000000047</v>
      </c>
      <c r="E27" s="110">
        <f t="shared" si="0"/>
        <v>-344.76833762680241</v>
      </c>
      <c r="F27" s="44">
        <f>'Форма № 1 Доходы'!F4-'Форма № 2 Расходы'!F26</f>
        <v>-57363.90000000014</v>
      </c>
      <c r="G27" s="113">
        <f t="shared" si="1"/>
        <v>-353.52639558245494</v>
      </c>
      <c r="H27" s="94"/>
      <c r="I27" s="55">
        <f>'Форма № 1 Доходы'!I4-'Форма № 2 Расходы'!I26</f>
        <v>-11431.869999999995</v>
      </c>
      <c r="J27" s="110">
        <f t="shared" si="2"/>
        <v>20.434926389097409</v>
      </c>
      <c r="K27" s="110">
        <f t="shared" si="3"/>
        <v>19.928683370551806</v>
      </c>
      <c r="L27" s="126"/>
      <c r="M27" s="55">
        <f>'Форма № 1 Доходы'!M4-'Форма № 2 Расходы'!M26</f>
        <v>0</v>
      </c>
      <c r="N27" s="110">
        <f t="shared" si="4"/>
        <v>0</v>
      </c>
      <c r="O27" s="121"/>
      <c r="P27" s="55">
        <f>'Форма № 1 Доходы'!P4-'Форма № 2 Расходы'!P26</f>
        <v>2.9999999969732016E-2</v>
      </c>
      <c r="Q27" s="110" t="e">
        <f t="shared" si="5"/>
        <v>#DIV/0!</v>
      </c>
      <c r="R27" s="134"/>
    </row>
    <row r="28" spans="1:18" ht="15.75">
      <c r="A28" s="143"/>
      <c r="B28" s="145"/>
      <c r="C28" s="44"/>
      <c r="D28" s="55"/>
      <c r="E28" s="110"/>
      <c r="F28" s="44"/>
      <c r="G28" s="113"/>
      <c r="H28" s="94"/>
      <c r="I28" s="55"/>
      <c r="J28" s="110"/>
      <c r="K28" s="110"/>
      <c r="L28" s="126"/>
      <c r="M28" s="55"/>
      <c r="N28" s="110"/>
      <c r="O28" s="121"/>
      <c r="P28" s="55"/>
      <c r="Q28" s="110"/>
      <c r="R28" s="134"/>
    </row>
    <row r="29" spans="1:18" ht="15.75">
      <c r="A29" s="143"/>
      <c r="B29" s="145" t="s">
        <v>276</v>
      </c>
      <c r="C29" s="44">
        <f>C26-C31-C42-C46-C52-C64-C70-C75-C85-C90-C100-C106-C111-C115-C118</f>
        <v>-1.0186340659856796E-10</v>
      </c>
      <c r="D29" s="55">
        <f>D26-D31-D42-D46-D52-D64-D70-D75-D85-D90-D100-D106-D111-D115-D118</f>
        <v>1.7098500393331051E-10</v>
      </c>
      <c r="E29" s="110"/>
      <c r="F29" s="44">
        <f>F26-F31-F42-F46-F52-F64-F70-F75-F85-F90-F100-F106-F111-F115-F118</f>
        <v>5.0931703299283981E-11</v>
      </c>
      <c r="G29" s="113"/>
      <c r="H29" s="94"/>
      <c r="I29" s="55">
        <f>I26-I31-I42-I46-I52-I64-I70-I75-I85-I90-I100-I106-I111-I115-I118</f>
        <v>0</v>
      </c>
      <c r="J29" s="110">
        <f>I29/D29*100</f>
        <v>0</v>
      </c>
      <c r="K29" s="110">
        <f t="shared" si="3"/>
        <v>0</v>
      </c>
      <c r="L29" s="126"/>
      <c r="M29" s="55">
        <f>M26-M31-M42-M46-M52-M64-M70-M75-M85-M90-M100-M106-M111-M115-M118</f>
        <v>1.0186340659856796E-10</v>
      </c>
      <c r="N29" s="110" t="e">
        <f t="shared" si="4"/>
        <v>#DIV/0!</v>
      </c>
      <c r="O29" s="121"/>
      <c r="P29" s="55">
        <f>P26-P31-P42-P46-P52-P64-P70-P75-P85-P90-P100-P106-P111-P115-P118</f>
        <v>0</v>
      </c>
      <c r="Q29" s="110">
        <f t="shared" si="5"/>
        <v>0</v>
      </c>
      <c r="R29" s="134"/>
    </row>
    <row r="30" spans="1:18" ht="15.75">
      <c r="A30" s="146" t="s">
        <v>47</v>
      </c>
      <c r="B30" s="144" t="s">
        <v>48</v>
      </c>
      <c r="C30" s="44"/>
      <c r="D30" s="55"/>
      <c r="E30" s="110"/>
      <c r="F30" s="44"/>
      <c r="G30" s="113"/>
      <c r="H30" s="95"/>
      <c r="I30" s="55"/>
      <c r="J30" s="110"/>
      <c r="K30" s="110"/>
      <c r="L30" s="126"/>
      <c r="M30" s="55"/>
      <c r="N30" s="110"/>
      <c r="O30" s="121"/>
      <c r="P30" s="55"/>
      <c r="Q30" s="110"/>
      <c r="R30" s="135"/>
    </row>
    <row r="31" spans="1:18" ht="15.75">
      <c r="A31" s="147" t="s">
        <v>42</v>
      </c>
      <c r="B31" s="145" t="s">
        <v>49</v>
      </c>
      <c r="C31" s="44">
        <f>SUM(C32:C41)</f>
        <v>56911.8</v>
      </c>
      <c r="D31" s="55">
        <f>SUM(D32:D41)</f>
        <v>64689.099999999991</v>
      </c>
      <c r="E31" s="110">
        <f t="shared" si="0"/>
        <v>113.66553157693131</v>
      </c>
      <c r="F31" s="44">
        <f>SUM(F32:F41)</f>
        <v>64819.099999999991</v>
      </c>
      <c r="G31" s="113">
        <f t="shared" si="1"/>
        <v>113.89395520788305</v>
      </c>
      <c r="H31" s="95"/>
      <c r="I31" s="55">
        <f>SUM(I32:I41)</f>
        <v>64561.5</v>
      </c>
      <c r="J31" s="110">
        <f t="shared" si="2"/>
        <v>99.802748840221938</v>
      </c>
      <c r="K31" s="110">
        <f t="shared" si="3"/>
        <v>99.602586274724587</v>
      </c>
      <c r="L31" s="126"/>
      <c r="M31" s="55">
        <f>SUM(M32:M41)</f>
        <v>67398</v>
      </c>
      <c r="N31" s="110">
        <f t="shared" si="4"/>
        <v>104.3934852814758</v>
      </c>
      <c r="O31" s="121"/>
      <c r="P31" s="55">
        <f>SUM(P32:P41)</f>
        <v>74681.8</v>
      </c>
      <c r="Q31" s="110">
        <f t="shared" si="5"/>
        <v>110.80714561262945</v>
      </c>
      <c r="R31" s="135"/>
    </row>
    <row r="32" spans="1:18" ht="38.25">
      <c r="A32" s="147" t="s">
        <v>40</v>
      </c>
      <c r="B32" s="145" t="s">
        <v>50</v>
      </c>
      <c r="C32" s="44">
        <v>2185.6</v>
      </c>
      <c r="D32" s="55">
        <v>2165.1</v>
      </c>
      <c r="E32" s="110">
        <f t="shared" si="0"/>
        <v>99.06204245973646</v>
      </c>
      <c r="F32" s="44">
        <v>2165.1</v>
      </c>
      <c r="G32" s="113">
        <f t="shared" si="1"/>
        <v>99.06204245973646</v>
      </c>
      <c r="H32" s="96"/>
      <c r="I32" s="55">
        <v>2165.1</v>
      </c>
      <c r="J32" s="110">
        <f t="shared" si="2"/>
        <v>100</v>
      </c>
      <c r="K32" s="110">
        <f t="shared" si="3"/>
        <v>100</v>
      </c>
      <c r="L32" s="126"/>
      <c r="M32" s="55">
        <v>2165.1</v>
      </c>
      <c r="N32" s="110">
        <f t="shared" si="4"/>
        <v>100</v>
      </c>
      <c r="O32" s="121"/>
      <c r="P32" s="55">
        <v>2165.1</v>
      </c>
      <c r="Q32" s="110">
        <f t="shared" si="5"/>
        <v>100</v>
      </c>
      <c r="R32" s="135"/>
    </row>
    <row r="33" spans="1:18" ht="51">
      <c r="A33" s="147" t="s">
        <v>38</v>
      </c>
      <c r="B33" s="145" t="s">
        <v>51</v>
      </c>
      <c r="C33" s="44">
        <v>0</v>
      </c>
      <c r="D33" s="55">
        <v>0</v>
      </c>
      <c r="E33" s="110" t="e">
        <f t="shared" si="0"/>
        <v>#DIV/0!</v>
      </c>
      <c r="F33" s="44">
        <v>0</v>
      </c>
      <c r="G33" s="113" t="e">
        <f t="shared" si="1"/>
        <v>#DIV/0!</v>
      </c>
      <c r="H33" s="95"/>
      <c r="I33" s="55"/>
      <c r="J33" s="110" t="e">
        <f t="shared" si="2"/>
        <v>#DIV/0!</v>
      </c>
      <c r="K33" s="110" t="e">
        <f t="shared" si="3"/>
        <v>#DIV/0!</v>
      </c>
      <c r="L33" s="126"/>
      <c r="M33" s="55"/>
      <c r="N33" s="110" t="e">
        <f t="shared" si="4"/>
        <v>#DIV/0!</v>
      </c>
      <c r="O33" s="121"/>
      <c r="P33" s="55"/>
      <c r="Q33" s="110" t="e">
        <f t="shared" si="5"/>
        <v>#DIV/0!</v>
      </c>
      <c r="R33" s="135"/>
    </row>
    <row r="34" spans="1:18" ht="51">
      <c r="A34" s="147" t="s">
        <v>129</v>
      </c>
      <c r="B34" s="145" t="s">
        <v>52</v>
      </c>
      <c r="C34" s="44">
        <v>33654.199999999997</v>
      </c>
      <c r="D34" s="55">
        <v>36496.9</v>
      </c>
      <c r="E34" s="110">
        <f t="shared" si="0"/>
        <v>108.44679118802409</v>
      </c>
      <c r="F34" s="44">
        <v>36496.9</v>
      </c>
      <c r="G34" s="113">
        <f t="shared" si="1"/>
        <v>108.44679118802409</v>
      </c>
      <c r="H34" s="95"/>
      <c r="I34" s="55">
        <v>39987.300000000003</v>
      </c>
      <c r="J34" s="110">
        <f t="shared" si="2"/>
        <v>109.56355197290731</v>
      </c>
      <c r="K34" s="110">
        <f t="shared" si="3"/>
        <v>109.56355197290731</v>
      </c>
      <c r="L34" s="126"/>
      <c r="M34" s="55">
        <v>38630.199999999997</v>
      </c>
      <c r="N34" s="110">
        <f t="shared" si="4"/>
        <v>96.606172459755953</v>
      </c>
      <c r="O34" s="121"/>
      <c r="P34" s="55">
        <v>38756.199999999997</v>
      </c>
      <c r="Q34" s="110">
        <f t="shared" si="5"/>
        <v>100.32616968071612</v>
      </c>
      <c r="R34" s="135"/>
    </row>
    <row r="35" spans="1:18" ht="15.75">
      <c r="A35" s="147" t="s">
        <v>37</v>
      </c>
      <c r="B35" s="145" t="s">
        <v>53</v>
      </c>
      <c r="C35" s="44">
        <v>7.4</v>
      </c>
      <c r="D35" s="55">
        <v>42.2</v>
      </c>
      <c r="E35" s="110">
        <f t="shared" si="0"/>
        <v>570.27027027027032</v>
      </c>
      <c r="F35" s="44">
        <v>42.2</v>
      </c>
      <c r="G35" s="113">
        <f t="shared" si="1"/>
        <v>570.27027027027032</v>
      </c>
      <c r="H35" s="95"/>
      <c r="I35" s="55">
        <v>183.3</v>
      </c>
      <c r="J35" s="110">
        <f t="shared" si="2"/>
        <v>434.36018957345971</v>
      </c>
      <c r="K35" s="110">
        <f t="shared" si="3"/>
        <v>434.36018957345971</v>
      </c>
      <c r="L35" s="126"/>
      <c r="M35" s="55">
        <v>6.1</v>
      </c>
      <c r="N35" s="110">
        <f t="shared" si="4"/>
        <v>3.3278777959629018</v>
      </c>
      <c r="O35" s="121"/>
      <c r="P35" s="55">
        <v>5.4</v>
      </c>
      <c r="Q35" s="110">
        <f t="shared" si="5"/>
        <v>88.524590163934434</v>
      </c>
      <c r="R35" s="135"/>
    </row>
    <row r="36" spans="1:18" ht="38.25">
      <c r="A36" s="147" t="s">
        <v>34</v>
      </c>
      <c r="B36" s="145" t="s">
        <v>54</v>
      </c>
      <c r="C36" s="44">
        <v>8033.8</v>
      </c>
      <c r="D36" s="55">
        <v>7938.2</v>
      </c>
      <c r="E36" s="110">
        <f t="shared" si="0"/>
        <v>98.810027633249518</v>
      </c>
      <c r="F36" s="44">
        <v>7938.2</v>
      </c>
      <c r="G36" s="113">
        <f t="shared" si="1"/>
        <v>98.810027633249518</v>
      </c>
      <c r="H36" s="95"/>
      <c r="I36" s="55">
        <v>9096.6</v>
      </c>
      <c r="J36" s="110">
        <f t="shared" si="2"/>
        <v>114.5927288302134</v>
      </c>
      <c r="K36" s="110">
        <f t="shared" si="3"/>
        <v>114.5927288302134</v>
      </c>
      <c r="L36" s="126"/>
      <c r="M36" s="55">
        <v>8423.2999999999993</v>
      </c>
      <c r="N36" s="110">
        <f t="shared" si="4"/>
        <v>92.598333443264508</v>
      </c>
      <c r="O36" s="121"/>
      <c r="P36" s="55">
        <v>8423.2999999999993</v>
      </c>
      <c r="Q36" s="110">
        <f t="shared" si="5"/>
        <v>100</v>
      </c>
      <c r="R36" s="135"/>
    </row>
    <row r="37" spans="1:18" ht="15.75">
      <c r="A37" s="147" t="s">
        <v>130</v>
      </c>
      <c r="B37" s="145" t="s">
        <v>55</v>
      </c>
      <c r="C37" s="44">
        <v>0</v>
      </c>
      <c r="D37" s="55">
        <v>0</v>
      </c>
      <c r="E37" s="110" t="e">
        <f t="shared" si="0"/>
        <v>#DIV/0!</v>
      </c>
      <c r="F37" s="44"/>
      <c r="G37" s="113" t="e">
        <f t="shared" si="1"/>
        <v>#DIV/0!</v>
      </c>
      <c r="H37" s="96"/>
      <c r="I37" s="55"/>
      <c r="J37" s="110" t="e">
        <f t="shared" si="2"/>
        <v>#DIV/0!</v>
      </c>
      <c r="K37" s="110" t="e">
        <f t="shared" si="3"/>
        <v>#DIV/0!</v>
      </c>
      <c r="L37" s="126"/>
      <c r="M37" s="55"/>
      <c r="N37" s="110" t="e">
        <f t="shared" si="4"/>
        <v>#DIV/0!</v>
      </c>
      <c r="O37" s="121"/>
      <c r="P37" s="55"/>
      <c r="Q37" s="110" t="e">
        <f t="shared" si="5"/>
        <v>#DIV/0!</v>
      </c>
      <c r="R37" s="135"/>
    </row>
    <row r="38" spans="1:18" ht="25.5">
      <c r="A38" s="147" t="s">
        <v>131</v>
      </c>
      <c r="B38" s="145" t="s">
        <v>56</v>
      </c>
      <c r="C38" s="44">
        <v>0</v>
      </c>
      <c r="D38" s="55">
        <v>0</v>
      </c>
      <c r="E38" s="110" t="e">
        <f t="shared" si="0"/>
        <v>#DIV/0!</v>
      </c>
      <c r="F38" s="44"/>
      <c r="G38" s="113" t="e">
        <f t="shared" si="1"/>
        <v>#DIV/0!</v>
      </c>
      <c r="H38" s="95"/>
      <c r="I38" s="55"/>
      <c r="J38" s="110" t="e">
        <f t="shared" si="2"/>
        <v>#DIV/0!</v>
      </c>
      <c r="K38" s="110" t="e">
        <f t="shared" si="3"/>
        <v>#DIV/0!</v>
      </c>
      <c r="L38" s="126"/>
      <c r="M38" s="55"/>
      <c r="N38" s="110" t="e">
        <f t="shared" si="4"/>
        <v>#DIV/0!</v>
      </c>
      <c r="O38" s="121"/>
      <c r="P38" s="55"/>
      <c r="Q38" s="110" t="e">
        <f t="shared" si="5"/>
        <v>#DIV/0!</v>
      </c>
      <c r="R38" s="135"/>
    </row>
    <row r="39" spans="1:18" ht="15.75">
      <c r="A39" s="147" t="s">
        <v>132</v>
      </c>
      <c r="B39" s="145" t="s">
        <v>57</v>
      </c>
      <c r="C39" s="44">
        <v>0</v>
      </c>
      <c r="D39" s="55">
        <v>300</v>
      </c>
      <c r="E39" s="110" t="e">
        <f t="shared" si="0"/>
        <v>#DIV/0!</v>
      </c>
      <c r="F39" s="44">
        <v>0</v>
      </c>
      <c r="G39" s="113" t="e">
        <f t="shared" si="1"/>
        <v>#DIV/0!</v>
      </c>
      <c r="H39" s="95"/>
      <c r="I39" s="55">
        <v>300</v>
      </c>
      <c r="J39" s="110">
        <f t="shared" si="2"/>
        <v>100</v>
      </c>
      <c r="K39" s="110" t="e">
        <f t="shared" si="3"/>
        <v>#DIV/0!</v>
      </c>
      <c r="L39" s="126"/>
      <c r="M39" s="55">
        <v>500</v>
      </c>
      <c r="N39" s="110">
        <f t="shared" si="4"/>
        <v>166.66666666666669</v>
      </c>
      <c r="O39" s="121"/>
      <c r="P39" s="55">
        <v>500</v>
      </c>
      <c r="Q39" s="110">
        <f t="shared" si="5"/>
        <v>100</v>
      </c>
      <c r="R39" s="135"/>
    </row>
    <row r="40" spans="1:18" ht="25.5">
      <c r="A40" s="147" t="s">
        <v>248</v>
      </c>
      <c r="B40" s="145" t="s">
        <v>247</v>
      </c>
      <c r="C40" s="44">
        <v>0</v>
      </c>
      <c r="D40" s="55">
        <v>0</v>
      </c>
      <c r="E40" s="110" t="e">
        <f t="shared" si="0"/>
        <v>#DIV/0!</v>
      </c>
      <c r="F40" s="44"/>
      <c r="G40" s="113" t="e">
        <f t="shared" si="1"/>
        <v>#DIV/0!</v>
      </c>
      <c r="H40" s="95"/>
      <c r="I40" s="55"/>
      <c r="J40" s="110" t="e">
        <f t="shared" si="2"/>
        <v>#DIV/0!</v>
      </c>
      <c r="K40" s="110" t="e">
        <f t="shared" si="3"/>
        <v>#DIV/0!</v>
      </c>
      <c r="L40" s="126"/>
      <c r="M40" s="55"/>
      <c r="N40" s="110" t="e">
        <f t="shared" si="4"/>
        <v>#DIV/0!</v>
      </c>
      <c r="O40" s="121"/>
      <c r="P40" s="55"/>
      <c r="Q40" s="110" t="e">
        <f t="shared" si="5"/>
        <v>#DIV/0!</v>
      </c>
      <c r="R40" s="135"/>
    </row>
    <row r="41" spans="1:18" ht="51">
      <c r="A41" s="147" t="s">
        <v>133</v>
      </c>
      <c r="B41" s="145" t="s">
        <v>58</v>
      </c>
      <c r="C41" s="44">
        <v>13030.8</v>
      </c>
      <c r="D41" s="55">
        <v>17746.7</v>
      </c>
      <c r="E41" s="110">
        <f t="shared" si="0"/>
        <v>136.19041041225407</v>
      </c>
      <c r="F41" s="44">
        <v>18176.7</v>
      </c>
      <c r="G41" s="113">
        <f t="shared" si="1"/>
        <v>139.49028455658902</v>
      </c>
      <c r="H41" s="95"/>
      <c r="I41" s="55">
        <v>12829.2</v>
      </c>
      <c r="J41" s="110">
        <f t="shared" si="2"/>
        <v>72.290623045411266</v>
      </c>
      <c r="K41" s="110">
        <f t="shared" si="3"/>
        <v>70.580468401855128</v>
      </c>
      <c r="L41" s="126"/>
      <c r="M41" s="55">
        <v>17673.3</v>
      </c>
      <c r="N41" s="110">
        <f t="shared" si="4"/>
        <v>137.75839491160789</v>
      </c>
      <c r="O41" s="119" t="s">
        <v>291</v>
      </c>
      <c r="P41" s="55">
        <f>10471.3+14360.5</f>
        <v>24831.8</v>
      </c>
      <c r="Q41" s="110">
        <f t="shared" si="5"/>
        <v>140.50460298868916</v>
      </c>
      <c r="R41" s="131" t="s">
        <v>291</v>
      </c>
    </row>
    <row r="42" spans="1:18" ht="15.75">
      <c r="A42" s="147" t="s">
        <v>32</v>
      </c>
      <c r="B42" s="145" t="s">
        <v>59</v>
      </c>
      <c r="C42" s="44">
        <f>C43+C44+C45</f>
        <v>804.5</v>
      </c>
      <c r="D42" s="55">
        <f>D43+D44+D45</f>
        <v>880.2</v>
      </c>
      <c r="E42" s="110">
        <f t="shared" si="0"/>
        <v>109.40957116221257</v>
      </c>
      <c r="F42" s="44">
        <f>F43+F44+F45</f>
        <v>880.2</v>
      </c>
      <c r="G42" s="113">
        <f t="shared" si="1"/>
        <v>109.40957116221257</v>
      </c>
      <c r="H42" s="96"/>
      <c r="I42" s="55">
        <f>I43+I44+I45</f>
        <v>856.2</v>
      </c>
      <c r="J42" s="110">
        <f t="shared" si="2"/>
        <v>97.273346966598496</v>
      </c>
      <c r="K42" s="110">
        <f t="shared" si="3"/>
        <v>97.273346966598496</v>
      </c>
      <c r="L42" s="126"/>
      <c r="M42" s="55">
        <f>M43+M44+M45</f>
        <v>883.9</v>
      </c>
      <c r="N42" s="110">
        <f t="shared" si="4"/>
        <v>103.23522541462273</v>
      </c>
      <c r="O42" s="121"/>
      <c r="P42" s="55">
        <f>P43+P44+P45</f>
        <v>913.9</v>
      </c>
      <c r="Q42" s="110">
        <f t="shared" si="5"/>
        <v>103.39404910057699</v>
      </c>
      <c r="R42" s="135"/>
    </row>
    <row r="43" spans="1:18" ht="15.75">
      <c r="A43" s="147" t="s">
        <v>31</v>
      </c>
      <c r="B43" s="145" t="s">
        <v>60</v>
      </c>
      <c r="C43" s="44">
        <v>804.5</v>
      </c>
      <c r="D43" s="55">
        <v>880.2</v>
      </c>
      <c r="E43" s="110">
        <f t="shared" si="0"/>
        <v>109.40957116221257</v>
      </c>
      <c r="F43" s="44">
        <v>880.2</v>
      </c>
      <c r="G43" s="113">
        <f t="shared" si="1"/>
        <v>109.40957116221257</v>
      </c>
      <c r="H43" s="95"/>
      <c r="I43" s="55">
        <v>856.2</v>
      </c>
      <c r="J43" s="110">
        <f t="shared" si="2"/>
        <v>97.273346966598496</v>
      </c>
      <c r="K43" s="110">
        <f t="shared" si="3"/>
        <v>97.273346966598496</v>
      </c>
      <c r="L43" s="126"/>
      <c r="M43" s="55">
        <v>883.9</v>
      </c>
      <c r="N43" s="110">
        <f t="shared" si="4"/>
        <v>103.23522541462273</v>
      </c>
      <c r="O43" s="121"/>
      <c r="P43" s="55">
        <v>913.9</v>
      </c>
      <c r="Q43" s="110">
        <f t="shared" si="5"/>
        <v>103.39404910057699</v>
      </c>
      <c r="R43" s="135"/>
    </row>
    <row r="44" spans="1:18" ht="15.75">
      <c r="A44" s="147" t="s">
        <v>30</v>
      </c>
      <c r="B44" s="145" t="s">
        <v>61</v>
      </c>
      <c r="C44" s="44"/>
      <c r="D44" s="55"/>
      <c r="E44" s="110" t="e">
        <f t="shared" si="0"/>
        <v>#DIV/0!</v>
      </c>
      <c r="F44" s="44"/>
      <c r="G44" s="113" t="e">
        <f t="shared" si="1"/>
        <v>#DIV/0!</v>
      </c>
      <c r="H44" s="95"/>
      <c r="I44" s="55"/>
      <c r="J44" s="110" t="e">
        <f t="shared" si="2"/>
        <v>#DIV/0!</v>
      </c>
      <c r="K44" s="110" t="e">
        <f t="shared" si="3"/>
        <v>#DIV/0!</v>
      </c>
      <c r="L44" s="126"/>
      <c r="M44" s="55"/>
      <c r="N44" s="110" t="e">
        <f t="shared" si="4"/>
        <v>#DIV/0!</v>
      </c>
      <c r="O44" s="121"/>
      <c r="P44" s="55"/>
      <c r="Q44" s="110" t="e">
        <f t="shared" si="5"/>
        <v>#DIV/0!</v>
      </c>
      <c r="R44" s="135"/>
    </row>
    <row r="45" spans="1:18" ht="15.75">
      <c r="A45" s="147" t="s">
        <v>134</v>
      </c>
      <c r="B45" s="145" t="s">
        <v>62</v>
      </c>
      <c r="C45" s="44"/>
      <c r="D45" s="55"/>
      <c r="E45" s="110" t="e">
        <f t="shared" si="0"/>
        <v>#DIV/0!</v>
      </c>
      <c r="F45" s="44"/>
      <c r="G45" s="113" t="e">
        <f t="shared" si="1"/>
        <v>#DIV/0!</v>
      </c>
      <c r="H45" s="95"/>
      <c r="I45" s="55"/>
      <c r="J45" s="110" t="e">
        <f t="shared" si="2"/>
        <v>#DIV/0!</v>
      </c>
      <c r="K45" s="110" t="e">
        <f t="shared" si="3"/>
        <v>#DIV/0!</v>
      </c>
      <c r="L45" s="126"/>
      <c r="M45" s="55"/>
      <c r="N45" s="110" t="e">
        <f t="shared" si="4"/>
        <v>#DIV/0!</v>
      </c>
      <c r="O45" s="121"/>
      <c r="P45" s="55"/>
      <c r="Q45" s="110" t="e">
        <f t="shared" si="5"/>
        <v>#DIV/0!</v>
      </c>
      <c r="R45" s="135"/>
    </row>
    <row r="46" spans="1:18" ht="25.5">
      <c r="A46" s="147" t="s">
        <v>135</v>
      </c>
      <c r="B46" s="145" t="s">
        <v>63</v>
      </c>
      <c r="C46" s="44">
        <f>C47+C48+C49+C50+C51</f>
        <v>2808.8</v>
      </c>
      <c r="D46" s="55">
        <f>D47+D48+D49+D50+D51</f>
        <v>3181.6</v>
      </c>
      <c r="E46" s="110">
        <f t="shared" si="0"/>
        <v>113.2725719168328</v>
      </c>
      <c r="F46" s="44">
        <f>F47+F48+F49+F50+F51</f>
        <v>2868.3</v>
      </c>
      <c r="G46" s="113">
        <f t="shared" si="1"/>
        <v>102.11834235260608</v>
      </c>
      <c r="H46" s="95"/>
      <c r="I46" s="55">
        <f>I47+I48+I49+I50+I51</f>
        <v>3271.7</v>
      </c>
      <c r="J46" s="110">
        <f t="shared" si="2"/>
        <v>102.8319084737239</v>
      </c>
      <c r="K46" s="110">
        <f t="shared" si="3"/>
        <v>114.06407976850397</v>
      </c>
      <c r="L46" s="126"/>
      <c r="M46" s="55">
        <f>M47+M48+M49+M50+M51</f>
        <v>3271.7</v>
      </c>
      <c r="N46" s="110">
        <f t="shared" si="4"/>
        <v>100</v>
      </c>
      <c r="O46" s="121"/>
      <c r="P46" s="55">
        <f>P47+P48+P49+P50+P51</f>
        <v>3271.7</v>
      </c>
      <c r="Q46" s="110">
        <f t="shared" si="5"/>
        <v>100</v>
      </c>
      <c r="R46" s="135"/>
    </row>
    <row r="47" spans="1:18" ht="15.75">
      <c r="A47" s="147" t="s">
        <v>136</v>
      </c>
      <c r="B47" s="145" t="s">
        <v>64</v>
      </c>
      <c r="C47" s="44"/>
      <c r="D47" s="55"/>
      <c r="E47" s="110" t="e">
        <f t="shared" si="0"/>
        <v>#DIV/0!</v>
      </c>
      <c r="F47" s="44"/>
      <c r="G47" s="113" t="e">
        <f t="shared" si="1"/>
        <v>#DIV/0!</v>
      </c>
      <c r="H47" s="95"/>
      <c r="I47" s="55"/>
      <c r="J47" s="110" t="e">
        <f t="shared" si="2"/>
        <v>#DIV/0!</v>
      </c>
      <c r="K47" s="110" t="e">
        <f t="shared" si="3"/>
        <v>#DIV/0!</v>
      </c>
      <c r="L47" s="126"/>
      <c r="M47" s="55"/>
      <c r="N47" s="110" t="e">
        <f t="shared" si="4"/>
        <v>#DIV/0!</v>
      </c>
      <c r="O47" s="121"/>
      <c r="P47" s="55"/>
      <c r="Q47" s="110" t="e">
        <f t="shared" si="5"/>
        <v>#DIV/0!</v>
      </c>
      <c r="R47" s="135"/>
    </row>
    <row r="48" spans="1:18" ht="38.25">
      <c r="A48" s="147" t="s">
        <v>137</v>
      </c>
      <c r="B48" s="145" t="s">
        <v>65</v>
      </c>
      <c r="C48" s="44">
        <v>2808.8</v>
      </c>
      <c r="D48" s="55">
        <v>115.2</v>
      </c>
      <c r="E48" s="110">
        <f t="shared" si="0"/>
        <v>4.1013956137852459</v>
      </c>
      <c r="F48" s="44">
        <v>115.2</v>
      </c>
      <c r="G48" s="113">
        <f t="shared" si="1"/>
        <v>4.1013956137852459</v>
      </c>
      <c r="H48" s="95"/>
      <c r="I48" s="55">
        <v>150</v>
      </c>
      <c r="J48" s="110">
        <f t="shared" si="2"/>
        <v>130.20833333333331</v>
      </c>
      <c r="K48" s="110">
        <f t="shared" si="3"/>
        <v>130.20833333333331</v>
      </c>
      <c r="L48" s="126"/>
      <c r="M48" s="55">
        <v>150</v>
      </c>
      <c r="N48" s="110">
        <f t="shared" si="4"/>
        <v>100</v>
      </c>
      <c r="O48" s="121"/>
      <c r="P48" s="55">
        <v>150</v>
      </c>
      <c r="Q48" s="110">
        <f t="shared" si="5"/>
        <v>100</v>
      </c>
      <c r="R48" s="135"/>
    </row>
    <row r="49" spans="1:18" ht="15.75">
      <c r="A49" s="147" t="s">
        <v>138</v>
      </c>
      <c r="B49" s="145" t="s">
        <v>66</v>
      </c>
      <c r="C49" s="44"/>
      <c r="D49" s="55">
        <v>2477.8000000000002</v>
      </c>
      <c r="E49" s="110" t="e">
        <f t="shared" si="0"/>
        <v>#DIV/0!</v>
      </c>
      <c r="F49" s="44">
        <v>2477.8000000000002</v>
      </c>
      <c r="G49" s="113" t="e">
        <f t="shared" si="1"/>
        <v>#DIV/0!</v>
      </c>
      <c r="H49" s="95"/>
      <c r="I49" s="55">
        <v>2533</v>
      </c>
      <c r="J49" s="110">
        <f t="shared" si="2"/>
        <v>102.22778271046894</v>
      </c>
      <c r="K49" s="110">
        <f t="shared" si="3"/>
        <v>102.22778271046894</v>
      </c>
      <c r="L49" s="126"/>
      <c r="M49" s="55">
        <v>2533</v>
      </c>
      <c r="N49" s="110">
        <f t="shared" si="4"/>
        <v>100</v>
      </c>
      <c r="O49" s="121"/>
      <c r="P49" s="55">
        <v>2533</v>
      </c>
      <c r="Q49" s="110">
        <f t="shared" si="5"/>
        <v>100</v>
      </c>
      <c r="R49" s="135"/>
    </row>
    <row r="50" spans="1:18" ht="15.75">
      <c r="A50" s="147" t="s">
        <v>139</v>
      </c>
      <c r="B50" s="145" t="s">
        <v>67</v>
      </c>
      <c r="C50" s="44"/>
      <c r="D50" s="55">
        <v>0</v>
      </c>
      <c r="E50" s="110" t="e">
        <f t="shared" si="0"/>
        <v>#DIV/0!</v>
      </c>
      <c r="F50" s="44">
        <v>0</v>
      </c>
      <c r="G50" s="113" t="e">
        <f t="shared" si="1"/>
        <v>#DIV/0!</v>
      </c>
      <c r="H50" s="95"/>
      <c r="I50" s="55"/>
      <c r="J50" s="110" t="e">
        <f t="shared" si="2"/>
        <v>#DIV/0!</v>
      </c>
      <c r="K50" s="110" t="e">
        <f t="shared" si="3"/>
        <v>#DIV/0!</v>
      </c>
      <c r="L50" s="126"/>
      <c r="M50" s="55"/>
      <c r="N50" s="110" t="e">
        <f t="shared" si="4"/>
        <v>#DIV/0!</v>
      </c>
      <c r="O50" s="121"/>
      <c r="P50" s="55"/>
      <c r="Q50" s="110" t="e">
        <f t="shared" si="5"/>
        <v>#DIV/0!</v>
      </c>
      <c r="R50" s="135"/>
    </row>
    <row r="51" spans="1:18" ht="25.5">
      <c r="A51" s="147" t="s">
        <v>140</v>
      </c>
      <c r="B51" s="145" t="s">
        <v>68</v>
      </c>
      <c r="C51" s="44"/>
      <c r="D51" s="55">
        <v>588.6</v>
      </c>
      <c r="E51" s="110" t="e">
        <f t="shared" si="0"/>
        <v>#DIV/0!</v>
      </c>
      <c r="F51" s="44">
        <v>275.3</v>
      </c>
      <c r="G51" s="113" t="e">
        <f t="shared" si="1"/>
        <v>#DIV/0!</v>
      </c>
      <c r="H51" s="95"/>
      <c r="I51" s="55">
        <v>588.70000000000005</v>
      </c>
      <c r="J51" s="110">
        <f t="shared" si="2"/>
        <v>100.01698946653075</v>
      </c>
      <c r="K51" s="110">
        <f t="shared" si="3"/>
        <v>213.83944787504544</v>
      </c>
      <c r="L51" s="126"/>
      <c r="M51" s="55">
        <v>588.70000000000005</v>
      </c>
      <c r="N51" s="110">
        <f t="shared" si="4"/>
        <v>100</v>
      </c>
      <c r="O51" s="121"/>
      <c r="P51" s="55">
        <v>588.70000000000005</v>
      </c>
      <c r="Q51" s="110">
        <f t="shared" si="5"/>
        <v>100</v>
      </c>
      <c r="R51" s="135"/>
    </row>
    <row r="52" spans="1:18" ht="15.75">
      <c r="A52" s="147" t="s">
        <v>141</v>
      </c>
      <c r="B52" s="145" t="s">
        <v>69</v>
      </c>
      <c r="C52" s="44">
        <f>C53+C54+C55+C56+C57+C58+C59+C60+C61+C62+C63</f>
        <v>19306.900000000001</v>
      </c>
      <c r="D52" s="55">
        <f>D53+D54+D55+D56+D57+D58+D59+D60+D61+D62+D63</f>
        <v>21284</v>
      </c>
      <c r="E52" s="110">
        <f t="shared" si="0"/>
        <v>110.24038038214317</v>
      </c>
      <c r="F52" s="44">
        <f>F53+F54+F55+F56+F57+F58+F59+F60+F61+F62+F63</f>
        <v>21370.400000000001</v>
      </c>
      <c r="G52" s="113">
        <f t="shared" si="1"/>
        <v>110.68788878587448</v>
      </c>
      <c r="H52" s="95"/>
      <c r="I52" s="55">
        <f>I53+I54+I55+I56+I57+I58+I59+I60+I61+I62+I63</f>
        <v>18565.599999999999</v>
      </c>
      <c r="J52" s="110">
        <f t="shared" si="2"/>
        <v>87.227964668295428</v>
      </c>
      <c r="K52" s="110">
        <f t="shared" si="3"/>
        <v>86.875304159023685</v>
      </c>
      <c r="L52" s="126"/>
      <c r="M52" s="55">
        <f>M53+M54+M55+M56+M57+M58+M59+M60+M61+M62+M63</f>
        <v>16681.599999999999</v>
      </c>
      <c r="N52" s="110">
        <f t="shared" si="4"/>
        <v>89.852199767311589</v>
      </c>
      <c r="O52" s="121"/>
      <c r="P52" s="55">
        <f>P53+P54+P55+P56+P57+P58+P59+P60+P61+P62+P63</f>
        <v>16681.599999999999</v>
      </c>
      <c r="Q52" s="110">
        <f t="shared" si="5"/>
        <v>100</v>
      </c>
      <c r="R52" s="135"/>
    </row>
    <row r="53" spans="1:18" ht="15.75">
      <c r="A53" s="147" t="s">
        <v>142</v>
      </c>
      <c r="B53" s="145" t="s">
        <v>70</v>
      </c>
      <c r="C53" s="44"/>
      <c r="D53" s="55"/>
      <c r="E53" s="110" t="e">
        <f t="shared" si="0"/>
        <v>#DIV/0!</v>
      </c>
      <c r="F53" s="44"/>
      <c r="G53" s="113" t="e">
        <f t="shared" si="1"/>
        <v>#DIV/0!</v>
      </c>
      <c r="H53" s="96"/>
      <c r="I53" s="55"/>
      <c r="J53" s="110" t="e">
        <f t="shared" si="2"/>
        <v>#DIV/0!</v>
      </c>
      <c r="K53" s="110" t="e">
        <f t="shared" si="3"/>
        <v>#DIV/0!</v>
      </c>
      <c r="L53" s="126"/>
      <c r="M53" s="55"/>
      <c r="N53" s="110" t="e">
        <f t="shared" si="4"/>
        <v>#DIV/0!</v>
      </c>
      <c r="O53" s="121"/>
      <c r="P53" s="55"/>
      <c r="Q53" s="110" t="e">
        <f t="shared" si="5"/>
        <v>#DIV/0!</v>
      </c>
      <c r="R53" s="135"/>
    </row>
    <row r="54" spans="1:18" ht="15.75">
      <c r="A54" s="147" t="s">
        <v>260</v>
      </c>
      <c r="B54" s="145" t="s">
        <v>262</v>
      </c>
      <c r="C54" s="44"/>
      <c r="D54" s="55"/>
      <c r="E54" s="110" t="e">
        <f t="shared" si="0"/>
        <v>#DIV/0!</v>
      </c>
      <c r="F54" s="44"/>
      <c r="G54" s="113" t="e">
        <f t="shared" si="1"/>
        <v>#DIV/0!</v>
      </c>
      <c r="H54" s="95"/>
      <c r="I54" s="55"/>
      <c r="J54" s="110" t="e">
        <f t="shared" si="2"/>
        <v>#DIV/0!</v>
      </c>
      <c r="K54" s="110" t="e">
        <f t="shared" si="3"/>
        <v>#DIV/0!</v>
      </c>
      <c r="L54" s="126"/>
      <c r="M54" s="55"/>
      <c r="N54" s="110" t="e">
        <f t="shared" si="4"/>
        <v>#DIV/0!</v>
      </c>
      <c r="O54" s="121"/>
      <c r="P54" s="55"/>
      <c r="Q54" s="110" t="e">
        <f t="shared" si="5"/>
        <v>#DIV/0!</v>
      </c>
      <c r="R54" s="132"/>
    </row>
    <row r="55" spans="1:18" ht="15.75">
      <c r="A55" s="147" t="s">
        <v>250</v>
      </c>
      <c r="B55" s="145" t="s">
        <v>249</v>
      </c>
      <c r="C55" s="44"/>
      <c r="D55" s="55"/>
      <c r="E55" s="110" t="e">
        <f t="shared" si="0"/>
        <v>#DIV/0!</v>
      </c>
      <c r="F55" s="44"/>
      <c r="G55" s="113" t="e">
        <f t="shared" si="1"/>
        <v>#DIV/0!</v>
      </c>
      <c r="H55" s="95"/>
      <c r="I55" s="55"/>
      <c r="J55" s="110" t="e">
        <f t="shared" si="2"/>
        <v>#DIV/0!</v>
      </c>
      <c r="K55" s="110" t="e">
        <f t="shared" si="3"/>
        <v>#DIV/0!</v>
      </c>
      <c r="L55" s="126"/>
      <c r="M55" s="55"/>
      <c r="N55" s="110" t="e">
        <f t="shared" si="4"/>
        <v>#DIV/0!</v>
      </c>
      <c r="O55" s="121"/>
      <c r="P55" s="55"/>
      <c r="Q55" s="110" t="e">
        <f t="shared" si="5"/>
        <v>#DIV/0!</v>
      </c>
      <c r="R55" s="135"/>
    </row>
    <row r="56" spans="1:18" ht="15.75">
      <c r="A56" s="147" t="s">
        <v>143</v>
      </c>
      <c r="B56" s="145" t="s">
        <v>71</v>
      </c>
      <c r="C56" s="44">
        <v>9.6</v>
      </c>
      <c r="D56" s="55">
        <v>152.69999999999999</v>
      </c>
      <c r="E56" s="110">
        <f t="shared" si="0"/>
        <v>1590.625</v>
      </c>
      <c r="F56" s="44">
        <v>152.69999999999999</v>
      </c>
      <c r="G56" s="113">
        <f t="shared" si="1"/>
        <v>1590.625</v>
      </c>
      <c r="H56" s="95"/>
      <c r="I56" s="55">
        <v>152.5</v>
      </c>
      <c r="J56" s="110">
        <f t="shared" si="2"/>
        <v>99.869024230517368</v>
      </c>
      <c r="K56" s="110">
        <f t="shared" si="3"/>
        <v>99.869024230517368</v>
      </c>
      <c r="L56" s="126"/>
      <c r="M56" s="55">
        <v>152.5</v>
      </c>
      <c r="N56" s="110">
        <f t="shared" si="4"/>
        <v>100</v>
      </c>
      <c r="O56" s="121"/>
      <c r="P56" s="55">
        <v>152.5</v>
      </c>
      <c r="Q56" s="110">
        <f t="shared" si="5"/>
        <v>100</v>
      </c>
      <c r="R56" s="135"/>
    </row>
    <row r="57" spans="1:18" ht="15.75">
      <c r="A57" s="147" t="s">
        <v>144</v>
      </c>
      <c r="B57" s="145" t="s">
        <v>72</v>
      </c>
      <c r="C57" s="44"/>
      <c r="D57" s="55"/>
      <c r="E57" s="110" t="e">
        <f t="shared" si="0"/>
        <v>#DIV/0!</v>
      </c>
      <c r="F57" s="44"/>
      <c r="G57" s="113" t="e">
        <f t="shared" si="1"/>
        <v>#DIV/0!</v>
      </c>
      <c r="H57" s="95"/>
      <c r="I57" s="55"/>
      <c r="J57" s="110" t="e">
        <f t="shared" si="2"/>
        <v>#DIV/0!</v>
      </c>
      <c r="K57" s="110" t="e">
        <f t="shared" si="3"/>
        <v>#DIV/0!</v>
      </c>
      <c r="L57" s="126"/>
      <c r="M57" s="55"/>
      <c r="N57" s="110" t="e">
        <f t="shared" si="4"/>
        <v>#DIV/0!</v>
      </c>
      <c r="O57" s="121"/>
      <c r="P57" s="55"/>
      <c r="Q57" s="110" t="e">
        <f t="shared" si="5"/>
        <v>#DIV/0!</v>
      </c>
      <c r="R57" s="135"/>
    </row>
    <row r="58" spans="1:18" ht="15.75">
      <c r="A58" s="147" t="s">
        <v>145</v>
      </c>
      <c r="B58" s="145" t="s">
        <v>73</v>
      </c>
      <c r="C58" s="44"/>
      <c r="D58" s="55"/>
      <c r="E58" s="110" t="e">
        <f t="shared" si="0"/>
        <v>#DIV/0!</v>
      </c>
      <c r="F58" s="44"/>
      <c r="G58" s="113" t="e">
        <f t="shared" si="1"/>
        <v>#DIV/0!</v>
      </c>
      <c r="H58" s="95"/>
      <c r="I58" s="55"/>
      <c r="J58" s="110" t="e">
        <f t="shared" si="2"/>
        <v>#DIV/0!</v>
      </c>
      <c r="K58" s="110" t="e">
        <f t="shared" si="3"/>
        <v>#DIV/0!</v>
      </c>
      <c r="L58" s="126"/>
      <c r="M58" s="55"/>
      <c r="N58" s="110" t="e">
        <f t="shared" si="4"/>
        <v>#DIV/0!</v>
      </c>
      <c r="O58" s="121"/>
      <c r="P58" s="55"/>
      <c r="Q58" s="110" t="e">
        <f t="shared" si="5"/>
        <v>#DIV/0!</v>
      </c>
      <c r="R58" s="135"/>
    </row>
    <row r="59" spans="1:18" ht="15.75">
      <c r="A59" s="147" t="s">
        <v>146</v>
      </c>
      <c r="B59" s="145" t="s">
        <v>74</v>
      </c>
      <c r="C59" s="44">
        <v>6557.9</v>
      </c>
      <c r="D59" s="55">
        <v>7135.5</v>
      </c>
      <c r="E59" s="110">
        <f t="shared" si="0"/>
        <v>108.8076975861175</v>
      </c>
      <c r="F59" s="44">
        <v>7135.5</v>
      </c>
      <c r="G59" s="113">
        <f t="shared" si="1"/>
        <v>108.8076975861175</v>
      </c>
      <c r="H59" s="15"/>
      <c r="I59" s="55">
        <v>7147.5</v>
      </c>
      <c r="J59" s="110">
        <f t="shared" si="2"/>
        <v>100.16817321841496</v>
      </c>
      <c r="K59" s="110">
        <f t="shared" si="3"/>
        <v>100.16817321841496</v>
      </c>
      <c r="L59" s="126"/>
      <c r="M59" s="55">
        <v>7147.5</v>
      </c>
      <c r="N59" s="110">
        <f t="shared" si="4"/>
        <v>100</v>
      </c>
      <c r="O59" s="121"/>
      <c r="P59" s="55">
        <v>7147.5</v>
      </c>
      <c r="Q59" s="110">
        <f t="shared" si="5"/>
        <v>100</v>
      </c>
      <c r="R59" s="135"/>
    </row>
    <row r="60" spans="1:18" ht="15.75">
      <c r="A60" s="147" t="s">
        <v>147</v>
      </c>
      <c r="B60" s="145" t="s">
        <v>75</v>
      </c>
      <c r="C60" s="44">
        <v>9709.2000000000007</v>
      </c>
      <c r="D60" s="55">
        <v>13632.2</v>
      </c>
      <c r="E60" s="110">
        <f t="shared" si="0"/>
        <v>140.40497672310798</v>
      </c>
      <c r="F60" s="44">
        <v>13632.2</v>
      </c>
      <c r="G60" s="113">
        <f t="shared" si="1"/>
        <v>140.40497672310798</v>
      </c>
      <c r="H60" s="96"/>
      <c r="I60" s="55">
        <v>10952</v>
      </c>
      <c r="J60" s="110">
        <f t="shared" si="2"/>
        <v>80.339196901453903</v>
      </c>
      <c r="K60" s="110">
        <f t="shared" si="3"/>
        <v>80.339196901453903</v>
      </c>
      <c r="L60" s="126"/>
      <c r="M60" s="55">
        <v>9068</v>
      </c>
      <c r="N60" s="110">
        <f t="shared" si="4"/>
        <v>82.797662527392262</v>
      </c>
      <c r="O60" s="121"/>
      <c r="P60" s="55">
        <v>9068</v>
      </c>
      <c r="Q60" s="110">
        <f t="shared" si="5"/>
        <v>100</v>
      </c>
      <c r="R60" s="132"/>
    </row>
    <row r="61" spans="1:18" ht="15.75" customHeight="1">
      <c r="A61" s="147" t="s">
        <v>148</v>
      </c>
      <c r="B61" s="145" t="s">
        <v>76</v>
      </c>
      <c r="C61" s="44">
        <v>2738.5</v>
      </c>
      <c r="D61" s="55"/>
      <c r="E61" s="110">
        <f t="shared" si="0"/>
        <v>0</v>
      </c>
      <c r="F61" s="44"/>
      <c r="G61" s="113">
        <f t="shared" si="1"/>
        <v>0</v>
      </c>
      <c r="H61" s="96"/>
      <c r="I61" s="55"/>
      <c r="J61" s="110" t="e">
        <f t="shared" si="2"/>
        <v>#DIV/0!</v>
      </c>
      <c r="K61" s="110" t="e">
        <f t="shared" si="3"/>
        <v>#DIV/0!</v>
      </c>
      <c r="L61" s="126"/>
      <c r="M61" s="55"/>
      <c r="N61" s="110" t="e">
        <f t="shared" si="4"/>
        <v>#DIV/0!</v>
      </c>
      <c r="O61" s="121"/>
      <c r="P61" s="55"/>
      <c r="Q61" s="110" t="e">
        <f t="shared" si="5"/>
        <v>#DIV/0!</v>
      </c>
      <c r="R61" s="135"/>
    </row>
    <row r="62" spans="1:18" ht="25.5">
      <c r="A62" s="147" t="s">
        <v>258</v>
      </c>
      <c r="B62" s="145" t="s">
        <v>259</v>
      </c>
      <c r="C62" s="44"/>
      <c r="D62" s="55"/>
      <c r="E62" s="110" t="e">
        <f t="shared" si="0"/>
        <v>#DIV/0!</v>
      </c>
      <c r="F62" s="44"/>
      <c r="G62" s="113" t="e">
        <f t="shared" si="1"/>
        <v>#DIV/0!</v>
      </c>
      <c r="H62" s="95"/>
      <c r="I62" s="55"/>
      <c r="J62" s="110" t="e">
        <f t="shared" si="2"/>
        <v>#DIV/0!</v>
      </c>
      <c r="K62" s="110" t="e">
        <f t="shared" si="3"/>
        <v>#DIV/0!</v>
      </c>
      <c r="L62" s="126"/>
      <c r="M62" s="55"/>
      <c r="N62" s="110" t="e">
        <f t="shared" si="4"/>
        <v>#DIV/0!</v>
      </c>
      <c r="O62" s="121"/>
      <c r="P62" s="55"/>
      <c r="Q62" s="110" t="e">
        <f t="shared" si="5"/>
        <v>#DIV/0!</v>
      </c>
      <c r="R62" s="135"/>
    </row>
    <row r="63" spans="1:18" ht="15.75">
      <c r="A63" s="147" t="s">
        <v>149</v>
      </c>
      <c r="B63" s="145" t="s">
        <v>77</v>
      </c>
      <c r="C63" s="44">
        <v>291.7</v>
      </c>
      <c r="D63" s="55">
        <v>363.6</v>
      </c>
      <c r="E63" s="110">
        <f t="shared" si="0"/>
        <v>124.64861158724719</v>
      </c>
      <c r="F63" s="44">
        <v>450</v>
      </c>
      <c r="G63" s="113">
        <f t="shared" si="1"/>
        <v>154.26808364758313</v>
      </c>
      <c r="H63" s="95"/>
      <c r="I63" s="55">
        <v>313.60000000000002</v>
      </c>
      <c r="J63" s="110">
        <f t="shared" si="2"/>
        <v>86.248624862486238</v>
      </c>
      <c r="K63" s="110">
        <f t="shared" si="3"/>
        <v>69.688888888888883</v>
      </c>
      <c r="L63" s="126"/>
      <c r="M63" s="55">
        <v>313.60000000000002</v>
      </c>
      <c r="N63" s="110">
        <f t="shared" si="4"/>
        <v>100</v>
      </c>
      <c r="O63" s="121"/>
      <c r="P63" s="55">
        <v>313.60000000000002</v>
      </c>
      <c r="Q63" s="110">
        <f t="shared" si="5"/>
        <v>100</v>
      </c>
      <c r="R63" s="135"/>
    </row>
    <row r="64" spans="1:18" ht="15.75">
      <c r="A64" s="147" t="s">
        <v>150</v>
      </c>
      <c r="B64" s="145" t="s">
        <v>78</v>
      </c>
      <c r="C64" s="44">
        <f>C65+C66+C67+C68+C69</f>
        <v>2086.3000000000002</v>
      </c>
      <c r="D64" s="55">
        <f>D65+D66+D67+D68+D69</f>
        <v>35311.1</v>
      </c>
      <c r="E64" s="110">
        <f t="shared" si="0"/>
        <v>1692.5226477496044</v>
      </c>
      <c r="F64" s="44">
        <f>F65+F66+F67+F68+F69</f>
        <v>35711.1</v>
      </c>
      <c r="G64" s="113">
        <f t="shared" si="1"/>
        <v>1711.6953458275414</v>
      </c>
      <c r="H64" s="95"/>
      <c r="I64" s="55">
        <f>I65+I66+I67+I68+I69</f>
        <v>1144.7</v>
      </c>
      <c r="J64" s="110">
        <f t="shared" si="2"/>
        <v>3.2417568413331788</v>
      </c>
      <c r="K64" s="110">
        <f t="shared" si="3"/>
        <v>3.2054459257765795</v>
      </c>
      <c r="L64" s="126"/>
      <c r="M64" s="55">
        <f>M65+M66+M67+M68+M69</f>
        <v>1144.7</v>
      </c>
      <c r="N64" s="110">
        <f t="shared" si="4"/>
        <v>100</v>
      </c>
      <c r="O64" s="121"/>
      <c r="P64" s="55">
        <f>P65+P66+P67+P68+P69</f>
        <v>1144.7</v>
      </c>
      <c r="Q64" s="110">
        <f t="shared" si="5"/>
        <v>100</v>
      </c>
      <c r="R64" s="135"/>
    </row>
    <row r="65" spans="1:18" ht="15.75">
      <c r="A65" s="147" t="s">
        <v>151</v>
      </c>
      <c r="B65" s="145" t="s">
        <v>79</v>
      </c>
      <c r="C65" s="44">
        <v>523.20000000000005</v>
      </c>
      <c r="D65" s="55">
        <v>456.8</v>
      </c>
      <c r="E65" s="110">
        <f t="shared" si="0"/>
        <v>87.308868501529048</v>
      </c>
      <c r="F65" s="44">
        <v>856.8</v>
      </c>
      <c r="G65" s="113">
        <f t="shared" si="1"/>
        <v>163.76146788990823</v>
      </c>
      <c r="H65" s="95"/>
      <c r="I65" s="55">
        <v>557</v>
      </c>
      <c r="J65" s="110">
        <f t="shared" si="2"/>
        <v>121.93520140105079</v>
      </c>
      <c r="K65" s="110">
        <f t="shared" si="3"/>
        <v>65.009337068160605</v>
      </c>
      <c r="L65" s="126"/>
      <c r="M65" s="55">
        <v>557</v>
      </c>
      <c r="N65" s="110">
        <f t="shared" si="4"/>
        <v>100</v>
      </c>
      <c r="O65" s="121"/>
      <c r="P65" s="55">
        <v>557</v>
      </c>
      <c r="Q65" s="110">
        <f t="shared" si="5"/>
        <v>100</v>
      </c>
      <c r="R65" s="135"/>
    </row>
    <row r="66" spans="1:18" ht="15.75">
      <c r="A66" s="147" t="s">
        <v>152</v>
      </c>
      <c r="B66" s="145" t="s">
        <v>80</v>
      </c>
      <c r="C66" s="44">
        <v>1563.1</v>
      </c>
      <c r="D66" s="55">
        <v>11936.8</v>
      </c>
      <c r="E66" s="110">
        <f t="shared" si="0"/>
        <v>763.66195380973704</v>
      </c>
      <c r="F66" s="44">
        <v>11936.8</v>
      </c>
      <c r="G66" s="113">
        <f t="shared" si="1"/>
        <v>763.66195380973704</v>
      </c>
      <c r="H66" s="95"/>
      <c r="I66" s="55">
        <v>587.70000000000005</v>
      </c>
      <c r="J66" s="110">
        <f t="shared" si="2"/>
        <v>4.9234300650090486</v>
      </c>
      <c r="K66" s="110">
        <f t="shared" si="3"/>
        <v>4.9234300650090486</v>
      </c>
      <c r="L66" s="126"/>
      <c r="M66" s="55">
        <v>587.70000000000005</v>
      </c>
      <c r="N66" s="110">
        <f t="shared" si="4"/>
        <v>100</v>
      </c>
      <c r="O66" s="121"/>
      <c r="P66" s="55">
        <v>587.70000000000005</v>
      </c>
      <c r="Q66" s="110">
        <f t="shared" si="5"/>
        <v>100</v>
      </c>
      <c r="R66" s="135"/>
    </row>
    <row r="67" spans="1:18" ht="15.75">
      <c r="A67" s="147" t="s">
        <v>153</v>
      </c>
      <c r="B67" s="145" t="s">
        <v>81</v>
      </c>
      <c r="C67" s="44"/>
      <c r="D67" s="55">
        <v>22917.5</v>
      </c>
      <c r="E67" s="110" t="e">
        <f t="shared" si="0"/>
        <v>#DIV/0!</v>
      </c>
      <c r="F67" s="44">
        <v>22917.5</v>
      </c>
      <c r="G67" s="113" t="e">
        <f t="shared" si="1"/>
        <v>#DIV/0!</v>
      </c>
      <c r="H67" s="96"/>
      <c r="I67" s="55"/>
      <c r="J67" s="110">
        <f t="shared" si="2"/>
        <v>0</v>
      </c>
      <c r="K67" s="110">
        <f t="shared" si="3"/>
        <v>0</v>
      </c>
      <c r="L67" s="126"/>
      <c r="M67" s="55"/>
      <c r="N67" s="110" t="e">
        <f t="shared" si="4"/>
        <v>#DIV/0!</v>
      </c>
      <c r="O67" s="121"/>
      <c r="P67" s="55"/>
      <c r="Q67" s="110" t="e">
        <f t="shared" si="5"/>
        <v>#DIV/0!</v>
      </c>
      <c r="R67" s="135"/>
    </row>
    <row r="68" spans="1:18" ht="25.5">
      <c r="A68" s="147" t="s">
        <v>252</v>
      </c>
      <c r="B68" s="145" t="s">
        <v>251</v>
      </c>
      <c r="C68" s="44"/>
      <c r="D68" s="55"/>
      <c r="E68" s="110" t="e">
        <f t="shared" si="0"/>
        <v>#DIV/0!</v>
      </c>
      <c r="F68" s="44"/>
      <c r="G68" s="113" t="e">
        <f t="shared" si="1"/>
        <v>#DIV/0!</v>
      </c>
      <c r="H68" s="95"/>
      <c r="I68" s="55"/>
      <c r="J68" s="110" t="e">
        <f t="shared" si="2"/>
        <v>#DIV/0!</v>
      </c>
      <c r="K68" s="110" t="e">
        <f t="shared" si="3"/>
        <v>#DIV/0!</v>
      </c>
      <c r="L68" s="126"/>
      <c r="M68" s="55"/>
      <c r="N68" s="110" t="e">
        <f t="shared" si="4"/>
        <v>#DIV/0!</v>
      </c>
      <c r="O68" s="121"/>
      <c r="P68" s="55"/>
      <c r="Q68" s="110" t="e">
        <f t="shared" si="5"/>
        <v>#DIV/0!</v>
      </c>
      <c r="R68" s="135"/>
    </row>
    <row r="69" spans="1:18" ht="25.5">
      <c r="A69" s="147" t="s">
        <v>154</v>
      </c>
      <c r="B69" s="145" t="s">
        <v>82</v>
      </c>
      <c r="C69" s="44"/>
      <c r="D69" s="55"/>
      <c r="E69" s="110" t="e">
        <f t="shared" ref="E69:E121" si="6">D69/C69*100</f>
        <v>#DIV/0!</v>
      </c>
      <c r="F69" s="44"/>
      <c r="G69" s="113" t="e">
        <f t="shared" ref="G69:G121" si="7">F69/C69*100</f>
        <v>#DIV/0!</v>
      </c>
      <c r="H69" s="95"/>
      <c r="I69" s="55"/>
      <c r="J69" s="110" t="e">
        <f t="shared" ref="J69:J121" si="8">I69/D69*100</f>
        <v>#DIV/0!</v>
      </c>
      <c r="K69" s="110" t="e">
        <f t="shared" ref="K69:K121" si="9">I69/F69*100</f>
        <v>#DIV/0!</v>
      </c>
      <c r="L69" s="126"/>
      <c r="M69" s="55"/>
      <c r="N69" s="110" t="e">
        <f t="shared" ref="N69:N121" si="10">M69/I69*100</f>
        <v>#DIV/0!</v>
      </c>
      <c r="O69" s="121"/>
      <c r="P69" s="55"/>
      <c r="Q69" s="110" t="e">
        <f t="shared" ref="Q69:Q121" si="11">P69/M69*100</f>
        <v>#DIV/0!</v>
      </c>
      <c r="R69" s="135"/>
    </row>
    <row r="70" spans="1:18" ht="15.75">
      <c r="A70" s="147" t="s">
        <v>155</v>
      </c>
      <c r="B70" s="145" t="s">
        <v>83</v>
      </c>
      <c r="C70" s="44">
        <f>C71+C72+C73+C74</f>
        <v>0</v>
      </c>
      <c r="D70" s="55">
        <f>D71+D72+D73+D74</f>
        <v>0</v>
      </c>
      <c r="E70" s="110" t="e">
        <f t="shared" si="6"/>
        <v>#DIV/0!</v>
      </c>
      <c r="F70" s="44">
        <f>F71+F72+F73+F74</f>
        <v>0</v>
      </c>
      <c r="G70" s="113" t="e">
        <f t="shared" si="7"/>
        <v>#DIV/0!</v>
      </c>
      <c r="H70" s="95"/>
      <c r="I70" s="55">
        <f>I71+I72+I73+I74</f>
        <v>0</v>
      </c>
      <c r="J70" s="110" t="e">
        <f t="shared" si="8"/>
        <v>#DIV/0!</v>
      </c>
      <c r="K70" s="110" t="e">
        <f t="shared" si="9"/>
        <v>#DIV/0!</v>
      </c>
      <c r="L70" s="126"/>
      <c r="M70" s="55">
        <f>M71+M72+M73+M74</f>
        <v>0</v>
      </c>
      <c r="N70" s="110" t="e">
        <f t="shared" si="10"/>
        <v>#DIV/0!</v>
      </c>
      <c r="O70" s="121"/>
      <c r="P70" s="55">
        <f>P71+P72+P73+P74</f>
        <v>0</v>
      </c>
      <c r="Q70" s="110" t="e">
        <f t="shared" si="11"/>
        <v>#DIV/0!</v>
      </c>
      <c r="R70" s="135"/>
    </row>
    <row r="71" spans="1:18" ht="15.75">
      <c r="A71" s="147" t="s">
        <v>156</v>
      </c>
      <c r="B71" s="145" t="s">
        <v>84</v>
      </c>
      <c r="C71" s="44"/>
      <c r="D71" s="55"/>
      <c r="E71" s="110" t="e">
        <f t="shared" si="6"/>
        <v>#DIV/0!</v>
      </c>
      <c r="F71" s="44"/>
      <c r="G71" s="113" t="e">
        <f t="shared" si="7"/>
        <v>#DIV/0!</v>
      </c>
      <c r="H71" s="95"/>
      <c r="I71" s="55"/>
      <c r="J71" s="110" t="e">
        <f t="shared" si="8"/>
        <v>#DIV/0!</v>
      </c>
      <c r="K71" s="110" t="e">
        <f t="shared" si="9"/>
        <v>#DIV/0!</v>
      </c>
      <c r="L71" s="126"/>
      <c r="M71" s="55"/>
      <c r="N71" s="110" t="e">
        <f t="shared" si="10"/>
        <v>#DIV/0!</v>
      </c>
      <c r="O71" s="121"/>
      <c r="P71" s="55"/>
      <c r="Q71" s="110" t="e">
        <f t="shared" si="11"/>
        <v>#DIV/0!</v>
      </c>
      <c r="R71" s="135"/>
    </row>
    <row r="72" spans="1:18" ht="25.5">
      <c r="A72" s="147" t="s">
        <v>157</v>
      </c>
      <c r="B72" s="145" t="s">
        <v>85</v>
      </c>
      <c r="C72" s="44"/>
      <c r="D72" s="55"/>
      <c r="E72" s="110" t="e">
        <f t="shared" si="6"/>
        <v>#DIV/0!</v>
      </c>
      <c r="F72" s="44"/>
      <c r="G72" s="113" t="e">
        <f t="shared" si="7"/>
        <v>#DIV/0!</v>
      </c>
      <c r="H72" s="95"/>
      <c r="I72" s="55"/>
      <c r="J72" s="110" t="e">
        <f t="shared" si="8"/>
        <v>#DIV/0!</v>
      </c>
      <c r="K72" s="110" t="e">
        <f t="shared" si="9"/>
        <v>#DIV/0!</v>
      </c>
      <c r="L72" s="126"/>
      <c r="M72" s="55"/>
      <c r="N72" s="110" t="e">
        <f t="shared" si="10"/>
        <v>#DIV/0!</v>
      </c>
      <c r="O72" s="121"/>
      <c r="P72" s="55"/>
      <c r="Q72" s="110" t="e">
        <f t="shared" si="11"/>
        <v>#DIV/0!</v>
      </c>
      <c r="R72" s="135"/>
    </row>
    <row r="73" spans="1:18" ht="25.5">
      <c r="A73" s="147" t="s">
        <v>261</v>
      </c>
      <c r="B73" s="145" t="s">
        <v>263</v>
      </c>
      <c r="C73" s="44"/>
      <c r="D73" s="55"/>
      <c r="E73" s="110" t="e">
        <f t="shared" si="6"/>
        <v>#DIV/0!</v>
      </c>
      <c r="F73" s="44"/>
      <c r="G73" s="113" t="e">
        <f t="shared" si="7"/>
        <v>#DIV/0!</v>
      </c>
      <c r="H73" s="95"/>
      <c r="I73" s="55"/>
      <c r="J73" s="110" t="e">
        <f t="shared" si="8"/>
        <v>#DIV/0!</v>
      </c>
      <c r="K73" s="110" t="e">
        <f t="shared" si="9"/>
        <v>#DIV/0!</v>
      </c>
      <c r="L73" s="126"/>
      <c r="M73" s="55"/>
      <c r="N73" s="110" t="e">
        <f t="shared" si="10"/>
        <v>#DIV/0!</v>
      </c>
      <c r="O73" s="121"/>
      <c r="P73" s="55"/>
      <c r="Q73" s="110" t="e">
        <f t="shared" si="11"/>
        <v>#DIV/0!</v>
      </c>
      <c r="R73" s="135"/>
    </row>
    <row r="74" spans="1:18" ht="25.5">
      <c r="A74" s="147" t="s">
        <v>158</v>
      </c>
      <c r="B74" s="145" t="s">
        <v>86</v>
      </c>
      <c r="C74" s="44"/>
      <c r="D74" s="55"/>
      <c r="E74" s="110" t="e">
        <f t="shared" si="6"/>
        <v>#DIV/0!</v>
      </c>
      <c r="F74" s="44"/>
      <c r="G74" s="113" t="e">
        <f t="shared" si="7"/>
        <v>#DIV/0!</v>
      </c>
      <c r="H74" s="95"/>
      <c r="I74" s="55"/>
      <c r="J74" s="110" t="e">
        <f t="shared" si="8"/>
        <v>#DIV/0!</v>
      </c>
      <c r="K74" s="110" t="e">
        <f t="shared" si="9"/>
        <v>#DIV/0!</v>
      </c>
      <c r="L74" s="126"/>
      <c r="M74" s="55"/>
      <c r="N74" s="110" t="e">
        <f t="shared" si="10"/>
        <v>#DIV/0!</v>
      </c>
      <c r="O74" s="121"/>
      <c r="P74" s="55"/>
      <c r="Q74" s="110" t="e">
        <f t="shared" si="11"/>
        <v>#DIV/0!</v>
      </c>
      <c r="R74" s="135"/>
    </row>
    <row r="75" spans="1:18" ht="15.75">
      <c r="A75" s="147" t="s">
        <v>159</v>
      </c>
      <c r="B75" s="145" t="s">
        <v>87</v>
      </c>
      <c r="C75" s="44">
        <f>SUM(C76:C84)</f>
        <v>411054.8</v>
      </c>
      <c r="D75" s="55">
        <f>SUM(D76:D84)</f>
        <v>390598.19999999995</v>
      </c>
      <c r="E75" s="110">
        <f t="shared" si="6"/>
        <v>95.023388609012699</v>
      </c>
      <c r="F75" s="44">
        <f>SUM(F76:F84)</f>
        <v>390028.20000000007</v>
      </c>
      <c r="G75" s="113">
        <f t="shared" si="7"/>
        <v>94.884720966644849</v>
      </c>
      <c r="H75" s="95"/>
      <c r="I75" s="55">
        <f>SUM(I76:I84)</f>
        <v>325506.09999999998</v>
      </c>
      <c r="J75" s="110">
        <f t="shared" si="8"/>
        <v>83.335279066826217</v>
      </c>
      <c r="K75" s="110">
        <f t="shared" si="9"/>
        <v>83.457067976110423</v>
      </c>
      <c r="L75" s="126"/>
      <c r="M75" s="55">
        <f>SUM(M76:M84)</f>
        <v>283095.79999999993</v>
      </c>
      <c r="N75" s="110">
        <f t="shared" si="10"/>
        <v>86.970966135504042</v>
      </c>
      <c r="O75" s="121"/>
      <c r="P75" s="55">
        <f>SUM(P76:P84)</f>
        <v>280239.40000000002</v>
      </c>
      <c r="Q75" s="110">
        <f t="shared" si="11"/>
        <v>98.991012936256951</v>
      </c>
      <c r="R75" s="135"/>
    </row>
    <row r="76" spans="1:18" ht="15.75">
      <c r="A76" s="147" t="s">
        <v>160</v>
      </c>
      <c r="B76" s="145" t="s">
        <v>88</v>
      </c>
      <c r="C76" s="44">
        <v>205552</v>
      </c>
      <c r="D76" s="55">
        <v>134198.1</v>
      </c>
      <c r="E76" s="110">
        <f t="shared" si="6"/>
        <v>65.28669144547365</v>
      </c>
      <c r="F76" s="44">
        <v>136852.1</v>
      </c>
      <c r="G76" s="113">
        <f t="shared" si="7"/>
        <v>66.577848914143374</v>
      </c>
      <c r="H76" s="97"/>
      <c r="I76" s="55">
        <v>122695.9</v>
      </c>
      <c r="J76" s="110">
        <f t="shared" si="8"/>
        <v>91.428939753990548</v>
      </c>
      <c r="K76" s="110">
        <f t="shared" si="9"/>
        <v>89.655840136906917</v>
      </c>
      <c r="L76" s="126"/>
      <c r="M76" s="55">
        <v>103261.3</v>
      </c>
      <c r="N76" s="110">
        <f t="shared" si="10"/>
        <v>84.1603509163713</v>
      </c>
      <c r="O76" s="121"/>
      <c r="P76" s="55">
        <v>103261.3</v>
      </c>
      <c r="Q76" s="110">
        <f t="shared" si="11"/>
        <v>100</v>
      </c>
      <c r="R76" s="135"/>
    </row>
    <row r="77" spans="1:18" ht="15.75">
      <c r="A77" s="147" t="s">
        <v>161</v>
      </c>
      <c r="B77" s="145" t="s">
        <v>89</v>
      </c>
      <c r="C77" s="44">
        <v>169184.3</v>
      </c>
      <c r="D77" s="55">
        <v>214688</v>
      </c>
      <c r="E77" s="110">
        <f t="shared" si="6"/>
        <v>126.89593537934667</v>
      </c>
      <c r="F77" s="44">
        <v>211587.7</v>
      </c>
      <c r="G77" s="113">
        <f t="shared" si="7"/>
        <v>125.06343673733321</v>
      </c>
      <c r="H77" s="96"/>
      <c r="I77" s="55">
        <v>159793.79999999999</v>
      </c>
      <c r="J77" s="110">
        <f t="shared" si="8"/>
        <v>74.430708749441038</v>
      </c>
      <c r="K77" s="110">
        <f t="shared" si="9"/>
        <v>75.52130865830101</v>
      </c>
      <c r="L77" s="126"/>
      <c r="M77" s="55">
        <v>138695.79999999999</v>
      </c>
      <c r="N77" s="110">
        <f t="shared" si="10"/>
        <v>86.796734291317932</v>
      </c>
      <c r="O77" s="121"/>
      <c r="P77" s="55">
        <v>135839.4</v>
      </c>
      <c r="Q77" s="110">
        <f t="shared" si="11"/>
        <v>97.940528840815659</v>
      </c>
      <c r="R77" s="135"/>
    </row>
    <row r="78" spans="1:18" ht="15.75">
      <c r="A78" s="147" t="s">
        <v>162</v>
      </c>
      <c r="B78" s="145" t="s">
        <v>90</v>
      </c>
      <c r="C78" s="44">
        <v>14675.8</v>
      </c>
      <c r="D78" s="55">
        <v>15281</v>
      </c>
      <c r="E78" s="110">
        <f t="shared" si="6"/>
        <v>104.12379563635372</v>
      </c>
      <c r="F78" s="44">
        <v>15281</v>
      </c>
      <c r="G78" s="113">
        <f t="shared" si="7"/>
        <v>104.12379563635372</v>
      </c>
      <c r="H78" s="96"/>
      <c r="I78" s="55">
        <v>16890.400000000001</v>
      </c>
      <c r="J78" s="110">
        <f t="shared" si="8"/>
        <v>110.53203324389767</v>
      </c>
      <c r="K78" s="110">
        <f t="shared" si="9"/>
        <v>110.53203324389767</v>
      </c>
      <c r="L78" s="126"/>
      <c r="M78" s="55">
        <v>15948.3</v>
      </c>
      <c r="N78" s="110">
        <f t="shared" si="10"/>
        <v>94.422275375361139</v>
      </c>
      <c r="O78" s="121"/>
      <c r="P78" s="55">
        <v>15948.3</v>
      </c>
      <c r="Q78" s="110">
        <f t="shared" si="11"/>
        <v>100</v>
      </c>
      <c r="R78" s="132"/>
    </row>
    <row r="79" spans="1:18" ht="15.75">
      <c r="A79" s="147" t="s">
        <v>163</v>
      </c>
      <c r="B79" s="145" t="s">
        <v>91</v>
      </c>
      <c r="C79" s="44"/>
      <c r="D79" s="55"/>
      <c r="E79" s="110" t="e">
        <f t="shared" si="6"/>
        <v>#DIV/0!</v>
      </c>
      <c r="F79" s="44"/>
      <c r="G79" s="113" t="e">
        <f t="shared" si="7"/>
        <v>#DIV/0!</v>
      </c>
      <c r="H79" s="96"/>
      <c r="I79" s="55"/>
      <c r="J79" s="110" t="e">
        <f t="shared" si="8"/>
        <v>#DIV/0!</v>
      </c>
      <c r="K79" s="110" t="e">
        <f t="shared" si="9"/>
        <v>#DIV/0!</v>
      </c>
      <c r="L79" s="126"/>
      <c r="M79" s="55"/>
      <c r="N79" s="110" t="e">
        <f t="shared" si="10"/>
        <v>#DIV/0!</v>
      </c>
      <c r="O79" s="121"/>
      <c r="P79" s="55"/>
      <c r="Q79" s="110" t="e">
        <f t="shared" si="11"/>
        <v>#DIV/0!</v>
      </c>
      <c r="R79" s="132"/>
    </row>
    <row r="80" spans="1:18" ht="25.5">
      <c r="A80" s="147" t="s">
        <v>164</v>
      </c>
      <c r="B80" s="145" t="s">
        <v>92</v>
      </c>
      <c r="C80" s="44"/>
      <c r="D80" s="55"/>
      <c r="E80" s="110" t="e">
        <f t="shared" si="6"/>
        <v>#DIV/0!</v>
      </c>
      <c r="F80" s="44"/>
      <c r="G80" s="113" t="e">
        <f t="shared" si="7"/>
        <v>#DIV/0!</v>
      </c>
      <c r="H80" s="96"/>
      <c r="I80" s="55"/>
      <c r="J80" s="110" t="e">
        <f t="shared" si="8"/>
        <v>#DIV/0!</v>
      </c>
      <c r="K80" s="110" t="e">
        <f t="shared" si="9"/>
        <v>#DIV/0!</v>
      </c>
      <c r="L80" s="126"/>
      <c r="M80" s="55"/>
      <c r="N80" s="110" t="e">
        <f t="shared" si="10"/>
        <v>#DIV/0!</v>
      </c>
      <c r="O80" s="121"/>
      <c r="P80" s="55"/>
      <c r="Q80" s="110" t="e">
        <f t="shared" si="11"/>
        <v>#DIV/0!</v>
      </c>
      <c r="R80" s="135"/>
    </row>
    <row r="81" spans="1:18" ht="15.75">
      <c r="A81" s="147" t="s">
        <v>165</v>
      </c>
      <c r="B81" s="145" t="s">
        <v>93</v>
      </c>
      <c r="C81" s="44"/>
      <c r="D81" s="55"/>
      <c r="E81" s="110" t="e">
        <f t="shared" si="6"/>
        <v>#DIV/0!</v>
      </c>
      <c r="F81" s="44"/>
      <c r="G81" s="113" t="e">
        <f t="shared" si="7"/>
        <v>#DIV/0!</v>
      </c>
      <c r="H81" s="95"/>
      <c r="I81" s="55"/>
      <c r="J81" s="110" t="e">
        <f t="shared" si="8"/>
        <v>#DIV/0!</v>
      </c>
      <c r="K81" s="110" t="e">
        <f t="shared" si="9"/>
        <v>#DIV/0!</v>
      </c>
      <c r="L81" s="126"/>
      <c r="M81" s="55"/>
      <c r="N81" s="110" t="e">
        <f t="shared" si="10"/>
        <v>#DIV/0!</v>
      </c>
      <c r="O81" s="121"/>
      <c r="P81" s="55"/>
      <c r="Q81" s="110" t="e">
        <f t="shared" si="11"/>
        <v>#DIV/0!</v>
      </c>
      <c r="R81" s="135"/>
    </row>
    <row r="82" spans="1:18" ht="15.75">
      <c r="A82" s="147" t="s">
        <v>166</v>
      </c>
      <c r="B82" s="145" t="s">
        <v>94</v>
      </c>
      <c r="C82" s="44">
        <v>3370.3</v>
      </c>
      <c r="D82" s="55">
        <v>5475.8</v>
      </c>
      <c r="E82" s="110">
        <f t="shared" si="6"/>
        <v>162.47218348514969</v>
      </c>
      <c r="F82" s="44">
        <v>5002.7</v>
      </c>
      <c r="G82" s="113">
        <f t="shared" si="7"/>
        <v>148.43485743108923</v>
      </c>
      <c r="H82" s="92"/>
      <c r="I82" s="55">
        <v>5540.1</v>
      </c>
      <c r="J82" s="110">
        <f t="shared" si="8"/>
        <v>101.17425764271889</v>
      </c>
      <c r="K82" s="110">
        <f t="shared" si="9"/>
        <v>110.74219921242529</v>
      </c>
      <c r="L82" s="126"/>
      <c r="M82" s="55">
        <v>5249.1</v>
      </c>
      <c r="N82" s="110">
        <f t="shared" si="10"/>
        <v>94.747387231277415</v>
      </c>
      <c r="O82" s="121"/>
      <c r="P82" s="55">
        <v>5249.1</v>
      </c>
      <c r="Q82" s="110">
        <f t="shared" si="11"/>
        <v>100</v>
      </c>
      <c r="R82" s="135"/>
    </row>
    <row r="83" spans="1:18" ht="25.5">
      <c r="A83" s="147" t="s">
        <v>167</v>
      </c>
      <c r="B83" s="145" t="s">
        <v>95</v>
      </c>
      <c r="C83" s="44"/>
      <c r="D83" s="55"/>
      <c r="E83" s="110" t="e">
        <f t="shared" si="6"/>
        <v>#DIV/0!</v>
      </c>
      <c r="F83" s="44"/>
      <c r="G83" s="113" t="e">
        <f t="shared" si="7"/>
        <v>#DIV/0!</v>
      </c>
      <c r="H83" s="95"/>
      <c r="I83" s="55"/>
      <c r="J83" s="110" t="e">
        <f t="shared" si="8"/>
        <v>#DIV/0!</v>
      </c>
      <c r="K83" s="110" t="e">
        <f t="shared" si="9"/>
        <v>#DIV/0!</v>
      </c>
      <c r="L83" s="126"/>
      <c r="M83" s="55"/>
      <c r="N83" s="110" t="e">
        <f t="shared" si="10"/>
        <v>#DIV/0!</v>
      </c>
      <c r="O83" s="121"/>
      <c r="P83" s="55"/>
      <c r="Q83" s="110" t="e">
        <f t="shared" si="11"/>
        <v>#DIV/0!</v>
      </c>
      <c r="R83" s="135"/>
    </row>
    <row r="84" spans="1:18" ht="15.75">
      <c r="A84" s="147" t="s">
        <v>168</v>
      </c>
      <c r="B84" s="145" t="s">
        <v>96</v>
      </c>
      <c r="C84" s="44">
        <v>18272.400000000001</v>
      </c>
      <c r="D84" s="55">
        <v>20955.3</v>
      </c>
      <c r="E84" s="110">
        <f t="shared" si="6"/>
        <v>114.68280028896038</v>
      </c>
      <c r="F84" s="44">
        <v>21304.7</v>
      </c>
      <c r="G84" s="113">
        <f t="shared" si="7"/>
        <v>116.59497384032748</v>
      </c>
      <c r="H84" s="95"/>
      <c r="I84" s="55">
        <v>20585.900000000001</v>
      </c>
      <c r="J84" s="110">
        <f t="shared" si="8"/>
        <v>98.237200135526578</v>
      </c>
      <c r="K84" s="110">
        <f t="shared" si="9"/>
        <v>96.626096589015575</v>
      </c>
      <c r="L84" s="127"/>
      <c r="M84" s="55">
        <v>19941.3</v>
      </c>
      <c r="N84" s="110">
        <f t="shared" si="10"/>
        <v>96.868730538863971</v>
      </c>
      <c r="O84" s="121"/>
      <c r="P84" s="55">
        <v>19941.3</v>
      </c>
      <c r="Q84" s="110">
        <f t="shared" si="11"/>
        <v>100</v>
      </c>
      <c r="R84" s="135"/>
    </row>
    <row r="85" spans="1:18" ht="15.75">
      <c r="A85" s="147" t="s">
        <v>169</v>
      </c>
      <c r="B85" s="145" t="s">
        <v>97</v>
      </c>
      <c r="C85" s="44">
        <f>SUM(C86:C89)</f>
        <v>63309.2</v>
      </c>
      <c r="D85" s="55">
        <f>SUM(D86:D89)</f>
        <v>88589.9</v>
      </c>
      <c r="E85" s="110">
        <f t="shared" si="6"/>
        <v>139.93211097281281</v>
      </c>
      <c r="F85" s="44">
        <f>SUM(F86:F89)</f>
        <v>88856.9</v>
      </c>
      <c r="G85" s="113">
        <f t="shared" si="7"/>
        <v>140.3538506251856</v>
      </c>
      <c r="H85" s="95"/>
      <c r="I85" s="55">
        <f>SUM(I86:I89)</f>
        <v>68967.899999999994</v>
      </c>
      <c r="J85" s="110">
        <f t="shared" si="8"/>
        <v>77.850748222991555</v>
      </c>
      <c r="K85" s="110">
        <f t="shared" si="9"/>
        <v>77.616819853044618</v>
      </c>
      <c r="L85" s="126"/>
      <c r="M85" s="55">
        <f>SUM(M86:M89)</f>
        <v>60360.4</v>
      </c>
      <c r="N85" s="110">
        <f t="shared" si="10"/>
        <v>87.519556199333323</v>
      </c>
      <c r="O85" s="121"/>
      <c r="P85" s="55">
        <f>SUM(P86:P89)</f>
        <v>57720.4</v>
      </c>
      <c r="Q85" s="110">
        <f t="shared" si="11"/>
        <v>95.62627152901571</v>
      </c>
      <c r="R85" s="135"/>
    </row>
    <row r="86" spans="1:18" ht="15.75">
      <c r="A86" s="147" t="s">
        <v>170</v>
      </c>
      <c r="B86" s="145" t="s">
        <v>98</v>
      </c>
      <c r="C86" s="44">
        <v>47720</v>
      </c>
      <c r="D86" s="55">
        <v>72299.399999999994</v>
      </c>
      <c r="E86" s="110">
        <f t="shared" si="6"/>
        <v>151.50754400670576</v>
      </c>
      <c r="F86" s="44">
        <v>72456.399999999994</v>
      </c>
      <c r="G86" s="113">
        <f t="shared" si="7"/>
        <v>151.83654652137469</v>
      </c>
      <c r="H86" s="98"/>
      <c r="I86" s="55">
        <v>51502.7</v>
      </c>
      <c r="J86" s="110">
        <f t="shared" si="8"/>
        <v>71.235307623576404</v>
      </c>
      <c r="K86" s="110">
        <f t="shared" si="9"/>
        <v>71.080953511353044</v>
      </c>
      <c r="L86" s="126"/>
      <c r="M86" s="55">
        <v>43267.3</v>
      </c>
      <c r="N86" s="110">
        <f t="shared" si="10"/>
        <v>84.009770361553876</v>
      </c>
      <c r="O86" s="121"/>
      <c r="P86" s="55">
        <v>40627.300000000003</v>
      </c>
      <c r="Q86" s="110">
        <f t="shared" si="11"/>
        <v>93.898394399465644</v>
      </c>
      <c r="R86" s="132"/>
    </row>
    <row r="87" spans="1:18" ht="15.75">
      <c r="A87" s="147" t="s">
        <v>171</v>
      </c>
      <c r="B87" s="145" t="s">
        <v>99</v>
      </c>
      <c r="C87" s="44"/>
      <c r="D87" s="55"/>
      <c r="E87" s="110" t="e">
        <f t="shared" si="6"/>
        <v>#DIV/0!</v>
      </c>
      <c r="F87" s="44"/>
      <c r="G87" s="113" t="e">
        <f t="shared" si="7"/>
        <v>#DIV/0!</v>
      </c>
      <c r="H87" s="95"/>
      <c r="I87" s="55"/>
      <c r="J87" s="110" t="e">
        <f t="shared" si="8"/>
        <v>#DIV/0!</v>
      </c>
      <c r="K87" s="110" t="e">
        <f t="shared" si="9"/>
        <v>#DIV/0!</v>
      </c>
      <c r="L87" s="126"/>
      <c r="M87" s="55"/>
      <c r="N87" s="110" t="e">
        <f t="shared" si="10"/>
        <v>#DIV/0!</v>
      </c>
      <c r="O87" s="121"/>
      <c r="P87" s="55"/>
      <c r="Q87" s="110" t="e">
        <f t="shared" si="11"/>
        <v>#DIV/0!</v>
      </c>
      <c r="R87" s="135"/>
    </row>
    <row r="88" spans="1:18" ht="25.5">
      <c r="A88" s="147" t="s">
        <v>172</v>
      </c>
      <c r="B88" s="145" t="s">
        <v>100</v>
      </c>
      <c r="C88" s="44"/>
      <c r="D88" s="55"/>
      <c r="E88" s="110" t="e">
        <f t="shared" si="6"/>
        <v>#DIV/0!</v>
      </c>
      <c r="F88" s="44"/>
      <c r="G88" s="113" t="e">
        <f t="shared" si="7"/>
        <v>#DIV/0!</v>
      </c>
      <c r="H88" s="95"/>
      <c r="I88" s="55"/>
      <c r="J88" s="110" t="e">
        <f t="shared" si="8"/>
        <v>#DIV/0!</v>
      </c>
      <c r="K88" s="110" t="e">
        <f t="shared" si="9"/>
        <v>#DIV/0!</v>
      </c>
      <c r="L88" s="126"/>
      <c r="M88" s="55"/>
      <c r="N88" s="110" t="e">
        <f t="shared" si="10"/>
        <v>#DIV/0!</v>
      </c>
      <c r="O88" s="121"/>
      <c r="P88" s="55"/>
      <c r="Q88" s="110" t="e">
        <f t="shared" si="11"/>
        <v>#DIV/0!</v>
      </c>
      <c r="R88" s="135"/>
    </row>
    <row r="89" spans="1:18" ht="25.5">
      <c r="A89" s="147" t="s">
        <v>173</v>
      </c>
      <c r="B89" s="145" t="s">
        <v>101</v>
      </c>
      <c r="C89" s="44">
        <v>15589.2</v>
      </c>
      <c r="D89" s="55">
        <v>16290.5</v>
      </c>
      <c r="E89" s="110">
        <f t="shared" si="6"/>
        <v>104.49862725476611</v>
      </c>
      <c r="F89" s="44">
        <v>16400.5</v>
      </c>
      <c r="G89" s="113">
        <f t="shared" si="7"/>
        <v>105.2042439637698</v>
      </c>
      <c r="H89" s="98"/>
      <c r="I89" s="55">
        <v>17465.2</v>
      </c>
      <c r="J89" s="110">
        <f t="shared" si="8"/>
        <v>107.21095116785857</v>
      </c>
      <c r="K89" s="110">
        <f t="shared" si="9"/>
        <v>106.49187524770586</v>
      </c>
      <c r="L89" s="127"/>
      <c r="M89" s="55">
        <v>17093.099999999999</v>
      </c>
      <c r="N89" s="110">
        <f t="shared" si="10"/>
        <v>97.869477589721271</v>
      </c>
      <c r="O89" s="121"/>
      <c r="P89" s="55">
        <v>17093.099999999999</v>
      </c>
      <c r="Q89" s="110">
        <f t="shared" si="11"/>
        <v>100</v>
      </c>
      <c r="R89" s="136"/>
    </row>
    <row r="90" spans="1:18" ht="15.75">
      <c r="A90" s="147" t="s">
        <v>174</v>
      </c>
      <c r="B90" s="145" t="s">
        <v>102</v>
      </c>
      <c r="C90" s="44">
        <f>SUM(C91:C99)</f>
        <v>0</v>
      </c>
      <c r="D90" s="55">
        <f>SUM(D91:D99)</f>
        <v>0</v>
      </c>
      <c r="E90" s="110" t="e">
        <f t="shared" si="6"/>
        <v>#DIV/0!</v>
      </c>
      <c r="F90" s="44">
        <f>SUM(F91:F99)</f>
        <v>0</v>
      </c>
      <c r="G90" s="113" t="e">
        <f t="shared" si="7"/>
        <v>#DIV/0!</v>
      </c>
      <c r="H90" s="95"/>
      <c r="I90" s="55">
        <f>SUM(I91:I99)</f>
        <v>0</v>
      </c>
      <c r="J90" s="110" t="e">
        <f t="shared" si="8"/>
        <v>#DIV/0!</v>
      </c>
      <c r="K90" s="110" t="e">
        <f t="shared" si="9"/>
        <v>#DIV/0!</v>
      </c>
      <c r="L90" s="126"/>
      <c r="M90" s="55">
        <f>SUM(M91:M99)</f>
        <v>0</v>
      </c>
      <c r="N90" s="110" t="e">
        <f t="shared" si="10"/>
        <v>#DIV/0!</v>
      </c>
      <c r="O90" s="121"/>
      <c r="P90" s="55">
        <f>SUM(P91:P99)</f>
        <v>0</v>
      </c>
      <c r="Q90" s="110" t="e">
        <f t="shared" si="11"/>
        <v>#DIV/0!</v>
      </c>
      <c r="R90" s="135"/>
    </row>
    <row r="91" spans="1:18" ht="15.75">
      <c r="A91" s="147" t="s">
        <v>175</v>
      </c>
      <c r="B91" s="145" t="s">
        <v>103</v>
      </c>
      <c r="C91" s="44"/>
      <c r="D91" s="55"/>
      <c r="E91" s="110" t="e">
        <f t="shared" si="6"/>
        <v>#DIV/0!</v>
      </c>
      <c r="F91" s="44"/>
      <c r="G91" s="113" t="e">
        <f t="shared" si="7"/>
        <v>#DIV/0!</v>
      </c>
      <c r="H91" s="96"/>
      <c r="I91" s="55"/>
      <c r="J91" s="110" t="e">
        <f t="shared" si="8"/>
        <v>#DIV/0!</v>
      </c>
      <c r="K91" s="110" t="e">
        <f t="shared" si="9"/>
        <v>#DIV/0!</v>
      </c>
      <c r="L91" s="126"/>
      <c r="M91" s="55"/>
      <c r="N91" s="110" t="e">
        <f t="shared" si="10"/>
        <v>#DIV/0!</v>
      </c>
      <c r="O91" s="121"/>
      <c r="P91" s="55"/>
      <c r="Q91" s="110" t="e">
        <f t="shared" si="11"/>
        <v>#DIV/0!</v>
      </c>
      <c r="R91" s="135"/>
    </row>
    <row r="92" spans="1:18" ht="15.75">
      <c r="A92" s="147" t="s">
        <v>176</v>
      </c>
      <c r="B92" s="145" t="s">
        <v>104</v>
      </c>
      <c r="C92" s="44"/>
      <c r="D92" s="55"/>
      <c r="E92" s="110" t="e">
        <f t="shared" si="6"/>
        <v>#DIV/0!</v>
      </c>
      <c r="F92" s="44"/>
      <c r="G92" s="113" t="e">
        <f t="shared" si="7"/>
        <v>#DIV/0!</v>
      </c>
      <c r="H92" s="96"/>
      <c r="I92" s="55"/>
      <c r="J92" s="110" t="e">
        <f t="shared" si="8"/>
        <v>#DIV/0!</v>
      </c>
      <c r="K92" s="110" t="e">
        <f t="shared" si="9"/>
        <v>#DIV/0!</v>
      </c>
      <c r="L92" s="126"/>
      <c r="M92" s="55"/>
      <c r="N92" s="110" t="e">
        <f t="shared" si="10"/>
        <v>#DIV/0!</v>
      </c>
      <c r="O92" s="121"/>
      <c r="P92" s="55"/>
      <c r="Q92" s="110" t="e">
        <f t="shared" si="11"/>
        <v>#DIV/0!</v>
      </c>
      <c r="R92" s="135"/>
    </row>
    <row r="93" spans="1:18" ht="25.5">
      <c r="A93" s="147" t="s">
        <v>177</v>
      </c>
      <c r="B93" s="145" t="s">
        <v>105</v>
      </c>
      <c r="C93" s="44"/>
      <c r="D93" s="55"/>
      <c r="E93" s="110" t="e">
        <f t="shared" si="6"/>
        <v>#DIV/0!</v>
      </c>
      <c r="F93" s="44"/>
      <c r="G93" s="113" t="e">
        <f t="shared" si="7"/>
        <v>#DIV/0!</v>
      </c>
      <c r="H93" s="96"/>
      <c r="I93" s="55"/>
      <c r="J93" s="110" t="e">
        <f t="shared" si="8"/>
        <v>#DIV/0!</v>
      </c>
      <c r="K93" s="110" t="e">
        <f t="shared" si="9"/>
        <v>#DIV/0!</v>
      </c>
      <c r="L93" s="126"/>
      <c r="M93" s="55"/>
      <c r="N93" s="110" t="e">
        <f t="shared" si="10"/>
        <v>#DIV/0!</v>
      </c>
      <c r="O93" s="121"/>
      <c r="P93" s="55"/>
      <c r="Q93" s="110" t="e">
        <f t="shared" si="11"/>
        <v>#DIV/0!</v>
      </c>
      <c r="R93" s="135"/>
    </row>
    <row r="94" spans="1:18" ht="15.75">
      <c r="A94" s="147" t="s">
        <v>178</v>
      </c>
      <c r="B94" s="145" t="s">
        <v>106</v>
      </c>
      <c r="C94" s="44"/>
      <c r="D94" s="55"/>
      <c r="E94" s="110" t="e">
        <f t="shared" si="6"/>
        <v>#DIV/0!</v>
      </c>
      <c r="F94" s="44"/>
      <c r="G94" s="113" t="e">
        <f t="shared" si="7"/>
        <v>#DIV/0!</v>
      </c>
      <c r="H94" s="99"/>
      <c r="I94" s="55"/>
      <c r="J94" s="110" t="e">
        <f t="shared" si="8"/>
        <v>#DIV/0!</v>
      </c>
      <c r="K94" s="110" t="e">
        <f t="shared" si="9"/>
        <v>#DIV/0!</v>
      </c>
      <c r="L94" s="128"/>
      <c r="M94" s="55"/>
      <c r="N94" s="110" t="e">
        <f t="shared" si="10"/>
        <v>#DIV/0!</v>
      </c>
      <c r="O94" s="121"/>
      <c r="P94" s="55"/>
      <c r="Q94" s="110" t="e">
        <f t="shared" si="11"/>
        <v>#DIV/0!</v>
      </c>
      <c r="R94" s="135"/>
    </row>
    <row r="95" spans="1:18" ht="15.75">
      <c r="A95" s="147" t="s">
        <v>179</v>
      </c>
      <c r="B95" s="145" t="s">
        <v>107</v>
      </c>
      <c r="C95" s="44"/>
      <c r="D95" s="55"/>
      <c r="E95" s="110" t="e">
        <f t="shared" si="6"/>
        <v>#DIV/0!</v>
      </c>
      <c r="F95" s="44"/>
      <c r="G95" s="113" t="e">
        <f t="shared" si="7"/>
        <v>#DIV/0!</v>
      </c>
      <c r="H95" s="95"/>
      <c r="I95" s="55"/>
      <c r="J95" s="110" t="e">
        <f t="shared" si="8"/>
        <v>#DIV/0!</v>
      </c>
      <c r="K95" s="110" t="e">
        <f t="shared" si="9"/>
        <v>#DIV/0!</v>
      </c>
      <c r="L95" s="126"/>
      <c r="M95" s="55"/>
      <c r="N95" s="110" t="e">
        <f t="shared" si="10"/>
        <v>#DIV/0!</v>
      </c>
      <c r="O95" s="121"/>
      <c r="P95" s="55"/>
      <c r="Q95" s="110" t="e">
        <f t="shared" si="11"/>
        <v>#DIV/0!</v>
      </c>
      <c r="R95" s="135"/>
    </row>
    <row r="96" spans="1:18" ht="25.5">
      <c r="A96" s="147" t="s">
        <v>254</v>
      </c>
      <c r="B96" s="145" t="s">
        <v>253</v>
      </c>
      <c r="C96" s="44"/>
      <c r="D96" s="55"/>
      <c r="E96" s="110" t="e">
        <f t="shared" si="6"/>
        <v>#DIV/0!</v>
      </c>
      <c r="F96" s="44"/>
      <c r="G96" s="113" t="e">
        <f t="shared" si="7"/>
        <v>#DIV/0!</v>
      </c>
      <c r="H96" s="95"/>
      <c r="I96" s="55"/>
      <c r="J96" s="110" t="e">
        <f t="shared" si="8"/>
        <v>#DIV/0!</v>
      </c>
      <c r="K96" s="110" t="e">
        <f t="shared" si="9"/>
        <v>#DIV/0!</v>
      </c>
      <c r="L96" s="126"/>
      <c r="M96" s="55"/>
      <c r="N96" s="110" t="e">
        <f t="shared" si="10"/>
        <v>#DIV/0!</v>
      </c>
      <c r="O96" s="121"/>
      <c r="P96" s="55"/>
      <c r="Q96" s="110" t="e">
        <f t="shared" si="11"/>
        <v>#DIV/0!</v>
      </c>
      <c r="R96" s="135"/>
    </row>
    <row r="97" spans="1:18" ht="15.75">
      <c r="A97" s="147" t="s">
        <v>180</v>
      </c>
      <c r="B97" s="145" t="s">
        <v>108</v>
      </c>
      <c r="C97" s="44"/>
      <c r="D97" s="55"/>
      <c r="E97" s="110" t="e">
        <f t="shared" si="6"/>
        <v>#DIV/0!</v>
      </c>
      <c r="F97" s="44"/>
      <c r="G97" s="113" t="e">
        <f t="shared" si="7"/>
        <v>#DIV/0!</v>
      </c>
      <c r="H97" s="99"/>
      <c r="I97" s="55"/>
      <c r="J97" s="110" t="e">
        <f t="shared" si="8"/>
        <v>#DIV/0!</v>
      </c>
      <c r="K97" s="110" t="e">
        <f t="shared" si="9"/>
        <v>#DIV/0!</v>
      </c>
      <c r="L97" s="126"/>
      <c r="M97" s="55"/>
      <c r="N97" s="110" t="e">
        <f t="shared" si="10"/>
        <v>#DIV/0!</v>
      </c>
      <c r="O97" s="121"/>
      <c r="P97" s="55"/>
      <c r="Q97" s="110" t="e">
        <f t="shared" si="11"/>
        <v>#DIV/0!</v>
      </c>
      <c r="R97" s="135"/>
    </row>
    <row r="98" spans="1:18" ht="25.5">
      <c r="A98" s="147" t="s">
        <v>181</v>
      </c>
      <c r="B98" s="145" t="s">
        <v>109</v>
      </c>
      <c r="C98" s="44"/>
      <c r="D98" s="55"/>
      <c r="E98" s="110" t="e">
        <f t="shared" si="6"/>
        <v>#DIV/0!</v>
      </c>
      <c r="F98" s="44"/>
      <c r="G98" s="113" t="e">
        <f t="shared" si="7"/>
        <v>#DIV/0!</v>
      </c>
      <c r="H98" s="95"/>
      <c r="I98" s="55"/>
      <c r="J98" s="110" t="e">
        <f t="shared" si="8"/>
        <v>#DIV/0!</v>
      </c>
      <c r="K98" s="110" t="e">
        <f t="shared" si="9"/>
        <v>#DIV/0!</v>
      </c>
      <c r="L98" s="126"/>
      <c r="M98" s="55"/>
      <c r="N98" s="110" t="e">
        <f t="shared" si="10"/>
        <v>#DIV/0!</v>
      </c>
      <c r="O98" s="121"/>
      <c r="P98" s="55"/>
      <c r="Q98" s="110" t="e">
        <f t="shared" si="11"/>
        <v>#DIV/0!</v>
      </c>
      <c r="R98" s="135"/>
    </row>
    <row r="99" spans="1:18" ht="15.75">
      <c r="A99" s="147" t="s">
        <v>182</v>
      </c>
      <c r="B99" s="145" t="s">
        <v>110</v>
      </c>
      <c r="C99" s="44"/>
      <c r="D99" s="55"/>
      <c r="E99" s="110" t="e">
        <f t="shared" si="6"/>
        <v>#DIV/0!</v>
      </c>
      <c r="F99" s="44"/>
      <c r="G99" s="113" t="e">
        <f t="shared" si="7"/>
        <v>#DIV/0!</v>
      </c>
      <c r="H99" s="99"/>
      <c r="I99" s="55"/>
      <c r="J99" s="110" t="e">
        <f t="shared" si="8"/>
        <v>#DIV/0!</v>
      </c>
      <c r="K99" s="110" t="e">
        <f t="shared" si="9"/>
        <v>#DIV/0!</v>
      </c>
      <c r="L99" s="129"/>
      <c r="M99" s="55"/>
      <c r="N99" s="110" t="e">
        <f t="shared" si="10"/>
        <v>#DIV/0!</v>
      </c>
      <c r="O99" s="122"/>
      <c r="P99" s="55"/>
      <c r="Q99" s="110" t="e">
        <f t="shared" si="11"/>
        <v>#DIV/0!</v>
      </c>
      <c r="R99" s="133"/>
    </row>
    <row r="100" spans="1:18" ht="15.75">
      <c r="A100" s="147" t="s">
        <v>183</v>
      </c>
      <c r="B100" s="145" t="s">
        <v>111</v>
      </c>
      <c r="C100" s="44">
        <f>SUM(C101:C105)</f>
        <v>39226.1</v>
      </c>
      <c r="D100" s="55">
        <f>SUM(D101:D105)</f>
        <v>47906.7</v>
      </c>
      <c r="E100" s="110">
        <f t="shared" si="6"/>
        <v>122.12965347052089</v>
      </c>
      <c r="F100" s="44">
        <f>SUM(F101:F105)</f>
        <v>47906.7</v>
      </c>
      <c r="G100" s="113">
        <f t="shared" si="7"/>
        <v>122.12965347052089</v>
      </c>
      <c r="H100" s="95"/>
      <c r="I100" s="55">
        <f>SUM(I101:I105)</f>
        <v>47611.3</v>
      </c>
      <c r="J100" s="110">
        <f t="shared" si="8"/>
        <v>99.383384787514075</v>
      </c>
      <c r="K100" s="110">
        <f t="shared" si="9"/>
        <v>99.383384787514075</v>
      </c>
      <c r="L100" s="126"/>
      <c r="M100" s="55">
        <f>SUM(M101:M105)</f>
        <v>47613.2</v>
      </c>
      <c r="N100" s="110">
        <f t="shared" si="10"/>
        <v>100.00399064927863</v>
      </c>
      <c r="O100" s="121"/>
      <c r="P100" s="55">
        <f>SUM(P101:P105)</f>
        <v>47610.400000000001</v>
      </c>
      <c r="Q100" s="110">
        <f t="shared" si="11"/>
        <v>99.994119277847332</v>
      </c>
      <c r="R100" s="135"/>
    </row>
    <row r="101" spans="1:18" ht="15.75">
      <c r="A101" s="147" t="s">
        <v>243</v>
      </c>
      <c r="B101" s="145" t="s">
        <v>245</v>
      </c>
      <c r="C101" s="44">
        <v>2340.6</v>
      </c>
      <c r="D101" s="55">
        <v>2393</v>
      </c>
      <c r="E101" s="110">
        <f t="shared" si="6"/>
        <v>102.23874220285398</v>
      </c>
      <c r="F101" s="44">
        <v>2393</v>
      </c>
      <c r="G101" s="113">
        <f t="shared" si="7"/>
        <v>102.23874220285398</v>
      </c>
      <c r="H101" s="95"/>
      <c r="I101" s="55">
        <v>2437.5</v>
      </c>
      <c r="J101" s="110">
        <f t="shared" si="8"/>
        <v>101.8595904722106</v>
      </c>
      <c r="K101" s="110">
        <f t="shared" si="9"/>
        <v>101.8595904722106</v>
      </c>
      <c r="L101" s="126"/>
      <c r="M101" s="55">
        <v>2437.5</v>
      </c>
      <c r="N101" s="110">
        <f t="shared" si="10"/>
        <v>100</v>
      </c>
      <c r="O101" s="121"/>
      <c r="P101" s="55">
        <v>2437.5</v>
      </c>
      <c r="Q101" s="110">
        <f t="shared" si="11"/>
        <v>100</v>
      </c>
      <c r="R101" s="135"/>
    </row>
    <row r="102" spans="1:18" ht="15.75" customHeight="1">
      <c r="A102" s="147" t="s">
        <v>244</v>
      </c>
      <c r="B102" s="145" t="s">
        <v>246</v>
      </c>
      <c r="C102" s="44"/>
      <c r="D102" s="55"/>
      <c r="E102" s="110" t="e">
        <f t="shared" si="6"/>
        <v>#DIV/0!</v>
      </c>
      <c r="F102" s="44"/>
      <c r="G102" s="113" t="e">
        <f t="shared" si="7"/>
        <v>#DIV/0!</v>
      </c>
      <c r="H102" s="96"/>
      <c r="I102" s="55"/>
      <c r="J102" s="110" t="e">
        <f t="shared" si="8"/>
        <v>#DIV/0!</v>
      </c>
      <c r="K102" s="110" t="e">
        <f t="shared" si="9"/>
        <v>#DIV/0!</v>
      </c>
      <c r="L102" s="126"/>
      <c r="M102" s="55"/>
      <c r="N102" s="110" t="e">
        <f t="shared" si="10"/>
        <v>#DIV/0!</v>
      </c>
      <c r="O102" s="121"/>
      <c r="P102" s="55"/>
      <c r="Q102" s="110" t="e">
        <f t="shared" si="11"/>
        <v>#DIV/0!</v>
      </c>
      <c r="R102" s="135"/>
    </row>
    <row r="103" spans="1:18" ht="15.75" customHeight="1">
      <c r="A103" s="147" t="s">
        <v>184</v>
      </c>
      <c r="B103" s="145" t="s">
        <v>112</v>
      </c>
      <c r="C103" s="44"/>
      <c r="D103" s="55"/>
      <c r="E103" s="110" t="e">
        <f t="shared" si="6"/>
        <v>#DIV/0!</v>
      </c>
      <c r="F103" s="44"/>
      <c r="G103" s="113" t="e">
        <f t="shared" si="7"/>
        <v>#DIV/0!</v>
      </c>
      <c r="H103" s="96"/>
      <c r="I103" s="55"/>
      <c r="J103" s="110" t="e">
        <f t="shared" si="8"/>
        <v>#DIV/0!</v>
      </c>
      <c r="K103" s="110" t="e">
        <f t="shared" si="9"/>
        <v>#DIV/0!</v>
      </c>
      <c r="L103" s="126"/>
      <c r="M103" s="55"/>
      <c r="N103" s="110" t="e">
        <f t="shared" si="10"/>
        <v>#DIV/0!</v>
      </c>
      <c r="O103" s="121"/>
      <c r="P103" s="55"/>
      <c r="Q103" s="110" t="e">
        <f t="shared" si="11"/>
        <v>#DIV/0!</v>
      </c>
      <c r="R103" s="135"/>
    </row>
    <row r="104" spans="1:18" ht="15.75">
      <c r="A104" s="147" t="s">
        <v>185</v>
      </c>
      <c r="B104" s="145" t="s">
        <v>113</v>
      </c>
      <c r="C104" s="44">
        <v>36885.5</v>
      </c>
      <c r="D104" s="55">
        <v>45513.7</v>
      </c>
      <c r="E104" s="110">
        <f t="shared" si="6"/>
        <v>123.39184774504885</v>
      </c>
      <c r="F104" s="44">
        <v>45513.7</v>
      </c>
      <c r="G104" s="113">
        <f t="shared" si="7"/>
        <v>123.39184774504885</v>
      </c>
      <c r="H104" s="96"/>
      <c r="I104" s="55">
        <v>45173.8</v>
      </c>
      <c r="J104" s="110">
        <f t="shared" si="8"/>
        <v>99.253191896066468</v>
      </c>
      <c r="K104" s="110">
        <f t="shared" si="9"/>
        <v>99.253191896066468</v>
      </c>
      <c r="L104" s="126"/>
      <c r="M104" s="55">
        <v>45175.7</v>
      </c>
      <c r="N104" s="110">
        <f t="shared" si="10"/>
        <v>100.00420597780129</v>
      </c>
      <c r="O104" s="121"/>
      <c r="P104" s="55">
        <v>45172.9</v>
      </c>
      <c r="Q104" s="110">
        <f t="shared" si="11"/>
        <v>99.993801977611867</v>
      </c>
      <c r="R104" s="135"/>
    </row>
    <row r="105" spans="1:18" ht="15.75" customHeight="1">
      <c r="A105" s="147" t="s">
        <v>186</v>
      </c>
      <c r="B105" s="145" t="s">
        <v>114</v>
      </c>
      <c r="C105" s="44"/>
      <c r="D105" s="55"/>
      <c r="E105" s="110" t="e">
        <f t="shared" si="6"/>
        <v>#DIV/0!</v>
      </c>
      <c r="F105" s="44"/>
      <c r="G105" s="113" t="e">
        <f t="shared" si="7"/>
        <v>#DIV/0!</v>
      </c>
      <c r="H105" s="95"/>
      <c r="I105" s="55"/>
      <c r="J105" s="110" t="e">
        <f t="shared" si="8"/>
        <v>#DIV/0!</v>
      </c>
      <c r="K105" s="110" t="e">
        <f t="shared" si="9"/>
        <v>#DIV/0!</v>
      </c>
      <c r="L105" s="126"/>
      <c r="M105" s="55"/>
      <c r="N105" s="110" t="e">
        <f t="shared" si="10"/>
        <v>#DIV/0!</v>
      </c>
      <c r="O105" s="121"/>
      <c r="P105" s="55"/>
      <c r="Q105" s="110" t="e">
        <f t="shared" si="11"/>
        <v>#DIV/0!</v>
      </c>
      <c r="R105" s="135"/>
    </row>
    <row r="106" spans="1:18" ht="15.75">
      <c r="A106" s="147" t="s">
        <v>187</v>
      </c>
      <c r="B106" s="145" t="s">
        <v>115</v>
      </c>
      <c r="C106" s="44">
        <f>SUM(C107:C110)</f>
        <v>20570.400000000001</v>
      </c>
      <c r="D106" s="55">
        <f>SUM(D107:D110)</f>
        <v>21154.9</v>
      </c>
      <c r="E106" s="110">
        <f t="shared" si="6"/>
        <v>102.84146151752032</v>
      </c>
      <c r="F106" s="44">
        <f>SUM(F107:F110)</f>
        <v>21154.9</v>
      </c>
      <c r="G106" s="113">
        <f t="shared" si="7"/>
        <v>102.84146151752032</v>
      </c>
      <c r="H106" s="95"/>
      <c r="I106" s="55">
        <f>SUM(I107:I110)</f>
        <v>21677.200000000001</v>
      </c>
      <c r="J106" s="110">
        <f t="shared" si="8"/>
        <v>102.46893154777379</v>
      </c>
      <c r="K106" s="110">
        <f t="shared" si="9"/>
        <v>102.46893154777379</v>
      </c>
      <c r="L106" s="126"/>
      <c r="M106" s="55">
        <f>SUM(M107:M110)</f>
        <v>17393.2</v>
      </c>
      <c r="N106" s="110">
        <f t="shared" si="10"/>
        <v>80.237300020297823</v>
      </c>
      <c r="O106" s="121"/>
      <c r="P106" s="55">
        <f>SUM(P107:P110)</f>
        <v>17393.2</v>
      </c>
      <c r="Q106" s="110">
        <f t="shared" si="11"/>
        <v>100</v>
      </c>
      <c r="R106" s="135"/>
    </row>
    <row r="107" spans="1:18" ht="15.75">
      <c r="A107" s="147" t="s">
        <v>188</v>
      </c>
      <c r="B107" s="145" t="s">
        <v>116</v>
      </c>
      <c r="C107" s="44">
        <v>20570.400000000001</v>
      </c>
      <c r="D107" s="55">
        <v>21154.9</v>
      </c>
      <c r="E107" s="110">
        <f t="shared" si="6"/>
        <v>102.84146151752032</v>
      </c>
      <c r="F107" s="44">
        <v>21154.9</v>
      </c>
      <c r="G107" s="113">
        <f t="shared" si="7"/>
        <v>102.84146151752032</v>
      </c>
      <c r="H107" s="95"/>
      <c r="I107" s="55">
        <v>21677.200000000001</v>
      </c>
      <c r="J107" s="110">
        <f t="shared" si="8"/>
        <v>102.46893154777379</v>
      </c>
      <c r="K107" s="110">
        <f t="shared" si="9"/>
        <v>102.46893154777379</v>
      </c>
      <c r="L107" s="126"/>
      <c r="M107" s="55">
        <v>17393.2</v>
      </c>
      <c r="N107" s="110">
        <f t="shared" si="10"/>
        <v>80.237300020297823</v>
      </c>
      <c r="O107" s="121"/>
      <c r="P107" s="55">
        <v>17393.2</v>
      </c>
      <c r="Q107" s="110">
        <f t="shared" si="11"/>
        <v>100</v>
      </c>
      <c r="R107" s="135"/>
    </row>
    <row r="108" spans="1:18" ht="15.75">
      <c r="A108" s="147" t="s">
        <v>189</v>
      </c>
      <c r="B108" s="145" t="s">
        <v>117</v>
      </c>
      <c r="C108" s="44"/>
      <c r="D108" s="55"/>
      <c r="E108" s="110" t="e">
        <f t="shared" si="6"/>
        <v>#DIV/0!</v>
      </c>
      <c r="F108" s="44"/>
      <c r="G108" s="113" t="e">
        <f t="shared" si="7"/>
        <v>#DIV/0!</v>
      </c>
      <c r="H108" s="96"/>
      <c r="I108" s="55"/>
      <c r="J108" s="110" t="e">
        <f t="shared" si="8"/>
        <v>#DIV/0!</v>
      </c>
      <c r="K108" s="110" t="e">
        <f t="shared" si="9"/>
        <v>#DIV/0!</v>
      </c>
      <c r="L108" s="126"/>
      <c r="M108" s="55"/>
      <c r="N108" s="110" t="e">
        <f t="shared" si="10"/>
        <v>#DIV/0!</v>
      </c>
      <c r="O108" s="121"/>
      <c r="P108" s="55"/>
      <c r="Q108" s="110" t="e">
        <f t="shared" si="11"/>
        <v>#DIV/0!</v>
      </c>
      <c r="R108" s="135"/>
    </row>
    <row r="109" spans="1:18" ht="15.75">
      <c r="A109" s="147" t="s">
        <v>190</v>
      </c>
      <c r="B109" s="145" t="s">
        <v>118</v>
      </c>
      <c r="C109" s="44"/>
      <c r="D109" s="55"/>
      <c r="E109" s="110" t="e">
        <f t="shared" si="6"/>
        <v>#DIV/0!</v>
      </c>
      <c r="F109" s="44"/>
      <c r="G109" s="113" t="e">
        <f t="shared" si="7"/>
        <v>#DIV/0!</v>
      </c>
      <c r="H109" s="96"/>
      <c r="I109" s="55"/>
      <c r="J109" s="110" t="e">
        <f t="shared" si="8"/>
        <v>#DIV/0!</v>
      </c>
      <c r="K109" s="110" t="e">
        <f t="shared" si="9"/>
        <v>#DIV/0!</v>
      </c>
      <c r="L109" s="126"/>
      <c r="M109" s="55"/>
      <c r="N109" s="110" t="e">
        <f t="shared" si="10"/>
        <v>#DIV/0!</v>
      </c>
      <c r="O109" s="121"/>
      <c r="P109" s="55"/>
      <c r="Q109" s="110" t="e">
        <f t="shared" si="11"/>
        <v>#DIV/0!</v>
      </c>
      <c r="R109" s="135"/>
    </row>
    <row r="110" spans="1:18" ht="25.5">
      <c r="A110" s="147" t="s">
        <v>191</v>
      </c>
      <c r="B110" s="145" t="s">
        <v>119</v>
      </c>
      <c r="C110" s="44"/>
      <c r="D110" s="55"/>
      <c r="E110" s="110" t="e">
        <f t="shared" si="6"/>
        <v>#DIV/0!</v>
      </c>
      <c r="F110" s="44"/>
      <c r="G110" s="113" t="e">
        <f t="shared" si="7"/>
        <v>#DIV/0!</v>
      </c>
      <c r="H110" s="95"/>
      <c r="I110" s="55"/>
      <c r="J110" s="110" t="e">
        <f t="shared" si="8"/>
        <v>#DIV/0!</v>
      </c>
      <c r="K110" s="110" t="e">
        <f t="shared" si="9"/>
        <v>#DIV/0!</v>
      </c>
      <c r="L110" s="126"/>
      <c r="M110" s="55"/>
      <c r="N110" s="110" t="e">
        <f t="shared" si="10"/>
        <v>#DIV/0!</v>
      </c>
      <c r="O110" s="121"/>
      <c r="P110" s="55"/>
      <c r="Q110" s="110" t="e">
        <f t="shared" si="11"/>
        <v>#DIV/0!</v>
      </c>
      <c r="R110" s="135"/>
    </row>
    <row r="111" spans="1:18" ht="15.75">
      <c r="A111" s="147" t="s">
        <v>192</v>
      </c>
      <c r="B111" s="145" t="s">
        <v>120</v>
      </c>
      <c r="C111" s="44">
        <f>SUM(C112:C114)</f>
        <v>0</v>
      </c>
      <c r="D111" s="55">
        <f>SUM(D112:D114)</f>
        <v>0</v>
      </c>
      <c r="E111" s="110" t="e">
        <f t="shared" si="6"/>
        <v>#DIV/0!</v>
      </c>
      <c r="F111" s="44">
        <f>SUM(F112:F114)</f>
        <v>0</v>
      </c>
      <c r="G111" s="113" t="e">
        <f t="shared" si="7"/>
        <v>#DIV/0!</v>
      </c>
      <c r="H111" s="95"/>
      <c r="I111" s="55">
        <f>SUM(I112:I114)</f>
        <v>0</v>
      </c>
      <c r="J111" s="110" t="e">
        <f t="shared" si="8"/>
        <v>#DIV/0!</v>
      </c>
      <c r="K111" s="110" t="e">
        <f t="shared" si="9"/>
        <v>#DIV/0!</v>
      </c>
      <c r="L111" s="126"/>
      <c r="M111" s="55">
        <f>SUM(M112:M114)</f>
        <v>0</v>
      </c>
      <c r="N111" s="110" t="e">
        <f t="shared" si="10"/>
        <v>#DIV/0!</v>
      </c>
      <c r="O111" s="121"/>
      <c r="P111" s="55">
        <f>SUM(P112:P114)</f>
        <v>0</v>
      </c>
      <c r="Q111" s="110" t="e">
        <f t="shared" si="11"/>
        <v>#DIV/0!</v>
      </c>
      <c r="R111" s="135"/>
    </row>
    <row r="112" spans="1:18" ht="15.75">
      <c r="A112" s="147" t="s">
        <v>193</v>
      </c>
      <c r="B112" s="145" t="s">
        <v>121</v>
      </c>
      <c r="C112" s="44"/>
      <c r="D112" s="55"/>
      <c r="E112" s="110" t="e">
        <f t="shared" si="6"/>
        <v>#DIV/0!</v>
      </c>
      <c r="F112" s="44"/>
      <c r="G112" s="113" t="e">
        <f t="shared" si="7"/>
        <v>#DIV/0!</v>
      </c>
      <c r="H112" s="95"/>
      <c r="I112" s="55"/>
      <c r="J112" s="110" t="e">
        <f t="shared" si="8"/>
        <v>#DIV/0!</v>
      </c>
      <c r="K112" s="110" t="e">
        <f t="shared" si="9"/>
        <v>#DIV/0!</v>
      </c>
      <c r="L112" s="126"/>
      <c r="M112" s="55"/>
      <c r="N112" s="110" t="e">
        <f t="shared" si="10"/>
        <v>#DIV/0!</v>
      </c>
      <c r="O112" s="121"/>
      <c r="P112" s="55"/>
      <c r="Q112" s="110" t="e">
        <f t="shared" si="11"/>
        <v>#DIV/0!</v>
      </c>
      <c r="R112" s="135"/>
    </row>
    <row r="113" spans="1:18" ht="15.75">
      <c r="A113" s="147" t="s">
        <v>194</v>
      </c>
      <c r="B113" s="145" t="s">
        <v>122</v>
      </c>
      <c r="C113" s="44"/>
      <c r="D113" s="55"/>
      <c r="E113" s="110" t="e">
        <f t="shared" si="6"/>
        <v>#DIV/0!</v>
      </c>
      <c r="F113" s="44"/>
      <c r="G113" s="113" t="e">
        <f t="shared" si="7"/>
        <v>#DIV/0!</v>
      </c>
      <c r="H113" s="95"/>
      <c r="I113" s="55"/>
      <c r="J113" s="110" t="e">
        <f t="shared" si="8"/>
        <v>#DIV/0!</v>
      </c>
      <c r="K113" s="110" t="e">
        <f t="shared" si="9"/>
        <v>#DIV/0!</v>
      </c>
      <c r="L113" s="126"/>
      <c r="M113" s="55"/>
      <c r="N113" s="110" t="e">
        <f t="shared" si="10"/>
        <v>#DIV/0!</v>
      </c>
      <c r="O113" s="121"/>
      <c r="P113" s="55"/>
      <c r="Q113" s="110" t="e">
        <f t="shared" si="11"/>
        <v>#DIV/0!</v>
      </c>
      <c r="R113" s="135"/>
    </row>
    <row r="114" spans="1:18" ht="25.5">
      <c r="A114" s="147" t="s">
        <v>195</v>
      </c>
      <c r="B114" s="145" t="s">
        <v>123</v>
      </c>
      <c r="C114" s="44"/>
      <c r="D114" s="55"/>
      <c r="E114" s="110" t="e">
        <f t="shared" si="6"/>
        <v>#DIV/0!</v>
      </c>
      <c r="F114" s="44"/>
      <c r="G114" s="113" t="e">
        <f t="shared" si="7"/>
        <v>#DIV/0!</v>
      </c>
      <c r="H114" s="95"/>
      <c r="I114" s="55"/>
      <c r="J114" s="110" t="e">
        <f t="shared" si="8"/>
        <v>#DIV/0!</v>
      </c>
      <c r="K114" s="110" t="e">
        <f t="shared" si="9"/>
        <v>#DIV/0!</v>
      </c>
      <c r="L114" s="126"/>
      <c r="M114" s="55"/>
      <c r="N114" s="110" t="e">
        <f t="shared" si="10"/>
        <v>#DIV/0!</v>
      </c>
      <c r="O114" s="121"/>
      <c r="P114" s="55"/>
      <c r="Q114" s="110" t="e">
        <f t="shared" si="11"/>
        <v>#DIV/0!</v>
      </c>
      <c r="R114" s="135"/>
    </row>
    <row r="115" spans="1:18" ht="25.5">
      <c r="A115" s="147" t="s">
        <v>196</v>
      </c>
      <c r="B115" s="145" t="s">
        <v>124</v>
      </c>
      <c r="C115" s="44">
        <f>C116+C117</f>
        <v>2283.5</v>
      </c>
      <c r="D115" s="55">
        <f>D116+D117</f>
        <v>2265.4</v>
      </c>
      <c r="E115" s="110">
        <f t="shared" si="6"/>
        <v>99.207357127216994</v>
      </c>
      <c r="F115" s="44">
        <f>F116+F117</f>
        <v>2265.4</v>
      </c>
      <c r="G115" s="113">
        <f t="shared" si="7"/>
        <v>99.207357127216994</v>
      </c>
      <c r="H115" s="95"/>
      <c r="I115" s="55">
        <f>I116+I117</f>
        <v>738.2</v>
      </c>
      <c r="J115" s="110">
        <f t="shared" si="8"/>
        <v>32.585856802330717</v>
      </c>
      <c r="K115" s="110">
        <f t="shared" si="9"/>
        <v>32.585856802330717</v>
      </c>
      <c r="L115" s="126"/>
      <c r="M115" s="55">
        <f>M116+M117</f>
        <v>2408.3000000000002</v>
      </c>
      <c r="N115" s="110">
        <f t="shared" si="10"/>
        <v>326.23950149011108</v>
      </c>
      <c r="O115" s="121"/>
      <c r="P115" s="55">
        <f>P116+P117</f>
        <v>3320.2</v>
      </c>
      <c r="Q115" s="110">
        <f t="shared" si="11"/>
        <v>137.86488394303035</v>
      </c>
      <c r="R115" s="135"/>
    </row>
    <row r="116" spans="1:18" ht="15.75">
      <c r="A116" s="147" t="s">
        <v>197</v>
      </c>
      <c r="B116" s="145" t="s">
        <v>224</v>
      </c>
      <c r="C116" s="44">
        <v>2283.5</v>
      </c>
      <c r="D116" s="55">
        <v>2265.4</v>
      </c>
      <c r="E116" s="110">
        <f t="shared" si="6"/>
        <v>99.207357127216994</v>
      </c>
      <c r="F116" s="44">
        <v>2265.4</v>
      </c>
      <c r="G116" s="113">
        <f t="shared" si="7"/>
        <v>99.207357127216994</v>
      </c>
      <c r="H116" s="100"/>
      <c r="I116" s="55">
        <v>738.2</v>
      </c>
      <c r="J116" s="110">
        <f t="shared" si="8"/>
        <v>32.585856802330717</v>
      </c>
      <c r="K116" s="110">
        <f t="shared" si="9"/>
        <v>32.585856802330717</v>
      </c>
      <c r="L116" s="130"/>
      <c r="M116" s="55">
        <v>2408.3000000000002</v>
      </c>
      <c r="N116" s="110">
        <f t="shared" si="10"/>
        <v>326.23950149011108</v>
      </c>
      <c r="O116" s="123"/>
      <c r="P116" s="55">
        <v>3320.2</v>
      </c>
      <c r="Q116" s="110">
        <f t="shared" si="11"/>
        <v>137.86488394303035</v>
      </c>
      <c r="R116" s="137"/>
    </row>
    <row r="117" spans="1:18" ht="15.75" customHeight="1">
      <c r="A117" s="147" t="s">
        <v>198</v>
      </c>
      <c r="B117" s="145" t="s">
        <v>125</v>
      </c>
      <c r="C117" s="44"/>
      <c r="D117" s="55"/>
      <c r="E117" s="110" t="e">
        <f t="shared" si="6"/>
        <v>#DIV/0!</v>
      </c>
      <c r="F117" s="44"/>
      <c r="G117" s="113" t="e">
        <f t="shared" si="7"/>
        <v>#DIV/0!</v>
      </c>
      <c r="H117" s="95"/>
      <c r="I117" s="55"/>
      <c r="J117" s="110" t="e">
        <f t="shared" si="8"/>
        <v>#DIV/0!</v>
      </c>
      <c r="K117" s="110" t="e">
        <f t="shared" si="9"/>
        <v>#DIV/0!</v>
      </c>
      <c r="L117" s="126"/>
      <c r="M117" s="55"/>
      <c r="N117" s="110" t="e">
        <f t="shared" si="10"/>
        <v>#DIV/0!</v>
      </c>
      <c r="O117" s="121"/>
      <c r="P117" s="55"/>
      <c r="Q117" s="110" t="e">
        <f t="shared" si="11"/>
        <v>#DIV/0!</v>
      </c>
      <c r="R117" s="135"/>
    </row>
    <row r="118" spans="1:18" ht="38.25">
      <c r="A118" s="147" t="s">
        <v>199</v>
      </c>
      <c r="B118" s="145" t="s">
        <v>126</v>
      </c>
      <c r="C118" s="44">
        <f>C119+C120+C121</f>
        <v>27632</v>
      </c>
      <c r="D118" s="55">
        <f>D119+D120+D121</f>
        <v>21960.399999999998</v>
      </c>
      <c r="E118" s="110">
        <f t="shared" si="6"/>
        <v>79.474522292993626</v>
      </c>
      <c r="F118" s="44">
        <f>F119+F120+F121</f>
        <v>25960.400000000001</v>
      </c>
      <c r="G118" s="113">
        <f t="shared" si="7"/>
        <v>93.950492182976262</v>
      </c>
      <c r="H118" s="95"/>
      <c r="I118" s="55">
        <f>I119+I120+I121</f>
        <v>19065.7</v>
      </c>
      <c r="J118" s="110">
        <f t="shared" si="8"/>
        <v>86.818546110271228</v>
      </c>
      <c r="K118" s="110">
        <f t="shared" si="9"/>
        <v>73.441472396419158</v>
      </c>
      <c r="L118" s="126"/>
      <c r="M118" s="55">
        <f>M119+M120+M121</f>
        <v>15195</v>
      </c>
      <c r="N118" s="110">
        <f t="shared" si="10"/>
        <v>79.698096581819698</v>
      </c>
      <c r="O118" s="121"/>
      <c r="P118" s="55">
        <f>P119+P120+P121</f>
        <v>14926.6</v>
      </c>
      <c r="Q118" s="110">
        <f t="shared" si="11"/>
        <v>98.233629483382686</v>
      </c>
      <c r="R118" s="135"/>
    </row>
    <row r="119" spans="1:18" ht="38.25">
      <c r="A119" s="147" t="s">
        <v>200</v>
      </c>
      <c r="B119" s="145" t="s">
        <v>127</v>
      </c>
      <c r="C119" s="44">
        <v>27632</v>
      </c>
      <c r="D119" s="55">
        <v>18630.8</v>
      </c>
      <c r="E119" s="110">
        <f t="shared" si="6"/>
        <v>67.424724956572092</v>
      </c>
      <c r="F119" s="44">
        <v>18630.8</v>
      </c>
      <c r="G119" s="113">
        <f t="shared" si="7"/>
        <v>67.424724956572092</v>
      </c>
      <c r="H119" s="95"/>
      <c r="I119" s="55">
        <v>19065.7</v>
      </c>
      <c r="J119" s="110">
        <f t="shared" si="8"/>
        <v>102.3343066320287</v>
      </c>
      <c r="K119" s="110">
        <f t="shared" si="9"/>
        <v>102.3343066320287</v>
      </c>
      <c r="L119" s="126"/>
      <c r="M119" s="55">
        <v>15195</v>
      </c>
      <c r="N119" s="110">
        <f t="shared" si="10"/>
        <v>79.698096581819698</v>
      </c>
      <c r="O119" s="121"/>
      <c r="P119" s="55">
        <v>14926.6</v>
      </c>
      <c r="Q119" s="110">
        <f t="shared" si="11"/>
        <v>98.233629483382686</v>
      </c>
      <c r="R119" s="135"/>
    </row>
    <row r="120" spans="1:18" ht="15.75">
      <c r="A120" s="147" t="s">
        <v>201</v>
      </c>
      <c r="B120" s="145" t="s">
        <v>128</v>
      </c>
      <c r="C120" s="44"/>
      <c r="D120" s="55"/>
      <c r="E120" s="110" t="e">
        <f t="shared" si="6"/>
        <v>#DIV/0!</v>
      </c>
      <c r="F120" s="44"/>
      <c r="G120" s="113" t="e">
        <f t="shared" si="7"/>
        <v>#DIV/0!</v>
      </c>
      <c r="H120" s="95"/>
      <c r="I120" s="55"/>
      <c r="J120" s="110" t="e">
        <f t="shared" si="8"/>
        <v>#DIV/0!</v>
      </c>
      <c r="K120" s="110" t="e">
        <f t="shared" si="9"/>
        <v>#DIV/0!</v>
      </c>
      <c r="L120" s="126"/>
      <c r="M120" s="55"/>
      <c r="N120" s="110" t="e">
        <f t="shared" si="10"/>
        <v>#DIV/0!</v>
      </c>
      <c r="O120" s="121"/>
      <c r="P120" s="55"/>
      <c r="Q120" s="110" t="e">
        <f t="shared" si="11"/>
        <v>#DIV/0!</v>
      </c>
      <c r="R120" s="135"/>
    </row>
    <row r="121" spans="1:18" ht="15.75">
      <c r="A121" s="147" t="s">
        <v>202</v>
      </c>
      <c r="B121" s="145" t="s">
        <v>225</v>
      </c>
      <c r="C121" s="44"/>
      <c r="D121" s="55">
        <v>3329.6</v>
      </c>
      <c r="E121" s="110" t="e">
        <f t="shared" si="6"/>
        <v>#DIV/0!</v>
      </c>
      <c r="F121" s="44">
        <v>7329.6</v>
      </c>
      <c r="G121" s="113" t="e">
        <f t="shared" si="7"/>
        <v>#DIV/0!</v>
      </c>
      <c r="H121" s="96"/>
      <c r="I121" s="55"/>
      <c r="J121" s="110">
        <f t="shared" si="8"/>
        <v>0</v>
      </c>
      <c r="K121" s="110">
        <f t="shared" si="9"/>
        <v>0</v>
      </c>
      <c r="L121" s="126"/>
      <c r="M121" s="55"/>
      <c r="N121" s="110" t="e">
        <f t="shared" si="10"/>
        <v>#DIV/0!</v>
      </c>
      <c r="O121" s="121"/>
      <c r="P121" s="55"/>
      <c r="Q121" s="110" t="e">
        <f t="shared" si="11"/>
        <v>#DIV/0!</v>
      </c>
      <c r="R121" s="135"/>
    </row>
    <row r="122" spans="1:18" ht="15.75">
      <c r="A122" s="148"/>
      <c r="B122" s="149"/>
      <c r="C122" s="149"/>
      <c r="D122" s="150"/>
      <c r="E122" s="151"/>
      <c r="F122" s="151"/>
      <c r="G122" s="151"/>
      <c r="I122" s="106"/>
      <c r="J122" s="107"/>
      <c r="K122" s="107"/>
      <c r="M122" s="106"/>
      <c r="N122" s="107"/>
      <c r="P122" s="108"/>
      <c r="Q122" s="107"/>
    </row>
    <row r="123" spans="1:18">
      <c r="C123" s="103"/>
      <c r="D123" s="104"/>
      <c r="E123" s="103"/>
      <c r="F123" s="103"/>
      <c r="G123" s="103"/>
      <c r="H123" s="103"/>
      <c r="I123" s="104"/>
      <c r="J123" s="103"/>
      <c r="K123" s="103"/>
      <c r="L123" s="103"/>
      <c r="M123" s="104"/>
      <c r="N123" s="103"/>
      <c r="O123" s="118"/>
      <c r="P123" s="104"/>
    </row>
    <row r="124" spans="1:18">
      <c r="C124" s="103"/>
      <c r="D124" s="104"/>
      <c r="E124" s="103"/>
      <c r="F124" s="103"/>
      <c r="G124" s="103"/>
      <c r="H124" s="103"/>
      <c r="I124" s="104"/>
      <c r="J124" s="103"/>
      <c r="K124" s="103"/>
      <c r="L124" s="103"/>
      <c r="M124" s="104"/>
      <c r="N124" s="103"/>
      <c r="O124" s="118"/>
      <c r="P124" s="104"/>
      <c r="Q124" s="103"/>
    </row>
  </sheetData>
  <customSheetViews>
    <customSheetView guid="{E9483D12-D84E-493C-88BD-D43B4FD367CC}" showPageBreaks="1" fitToPage="1">
      <pane xSplit="2" ySplit="3" topLeftCell="C75" activePane="bottomRight" state="frozen"/>
      <selection pane="bottomRight" activeCell="W37" sqref="W37"/>
      <pageMargins left="0" right="0" top="0.39370078740157483" bottom="0" header="0" footer="0"/>
      <pageSetup paperSize="9" scale="61" fitToHeight="0" orientation="landscape" r:id="rId1"/>
    </customSheetView>
    <customSheetView guid="{48110A77-EE78-4427-8FC9-4A8EB1D7D426}" showPageBreaks="1">
      <pane xSplit="2" ySplit="3" topLeftCell="C4" activePane="bottomRight" state="frozen"/>
      <selection pane="bottomRight" activeCell="C4" sqref="C4"/>
      <pageMargins left="0.23622047244094491" right="0.23622047244094491" top="0.35433070866141736" bottom="0.15748031496062992" header="0.31496062992125984" footer="0.31496062992125984"/>
      <pageSetup paperSize="9" scale="90" fitToHeight="0" orientation="portrait" r:id="rId2"/>
    </customSheetView>
    <customSheetView guid="{407F8DFE-5448-4BA4-BF6D-903C5D0B292A}" showPageBreaks="1">
      <pane xSplit="2" ySplit="3" topLeftCell="C116" activePane="bottomRight" state="frozen"/>
      <selection pane="bottomRight" activeCell="H33" sqref="H33"/>
      <pageMargins left="0.23622047244094491" right="0.23622047244094491" top="0.35433070866141736" bottom="0.15748031496062992" header="0.31496062992125984" footer="0.31496062992125984"/>
      <pageSetup paperSize="9" scale="90" fitToHeight="0" orientation="landscape" r:id="rId3"/>
    </customSheetView>
    <customSheetView guid="{2EC94EFD-3223-4644-8C3C-7C5D9C7EFE50}" showPageBreaks="1">
      <pane xSplit="2" ySplit="3" topLeftCell="C116" activePane="bottomRight" state="frozen"/>
      <selection pane="bottomRight" activeCell="H33" sqref="H33"/>
      <pageMargins left="0.23622047244094491" right="0.23622047244094491" top="0.35433070866141736" bottom="0.15748031496062992" header="0.31496062992125984" footer="0.31496062992125984"/>
      <pageSetup paperSize="9" scale="90" fitToHeight="0" orientation="landscape" r:id="rId4"/>
    </customSheetView>
    <customSheetView guid="{C642E6B8-6547-4F5E-94D6-A5C310CFE64A}" fitToPage="1">
      <pane xSplit="2" ySplit="3" topLeftCell="C20" activePane="bottomRight" state="frozen"/>
      <selection pane="bottomRight" activeCell="L4" sqref="L4"/>
      <pageMargins left="0.23622047244094491" right="0.23622047244094491" top="0.35433070866141736" bottom="0.15748031496062992" header="0.31496062992125984" footer="0.31496062992125984"/>
      <pageSetup paperSize="9" scale="45" fitToHeight="0" orientation="landscape" r:id="rId5"/>
    </customSheetView>
    <customSheetView guid="{A8A4CFB3-70AF-4553-9FB8-C239170DC2DF}" showPageBreaks="1" fitToPage="1">
      <pane xSplit="2" ySplit="3" topLeftCell="F93" activePane="bottomRight" state="frozen"/>
      <selection pane="bottomRight" activeCell="O115" sqref="O115"/>
      <pageMargins left="0.23622047244094491" right="0.23622047244094491" top="0.35433070866141736" bottom="0.15748031496062992" header="0.31496062992125984" footer="0.31496062992125984"/>
      <pageSetup paperSize="9" scale="44" fitToHeight="0" orientation="landscape" r:id="rId6"/>
    </customSheetView>
    <customSheetView guid="{32EE7811-1792-49EC-9BAB-E031CA19DF52}">
      <pane xSplit="2" ySplit="3" topLeftCell="C19" activePane="bottomRight" state="frozen"/>
      <selection pane="bottomRight" activeCell="F28" sqref="F28"/>
      <pageMargins left="0.23622047244094491" right="0.23622047244094491" top="0.35433070866141736" bottom="0.15748031496062992" header="0.31496062992125984" footer="0.31496062992125984"/>
      <pageSetup paperSize="9" scale="90" fitToHeight="0" orientation="landscape" r:id="rId7"/>
    </customSheetView>
    <customSheetView guid="{BB41BF02-D4DB-4789-95DA-6CF98CA93F24}" showPageBreaks="1">
      <pane xSplit="2" ySplit="3" topLeftCell="E25" activePane="bottomRight" state="frozen"/>
      <selection pane="bottomRight" activeCell="H38" sqref="H38"/>
      <pageMargins left="0.23622047244094491" right="0.23622047244094491" top="0.35433070866141736" bottom="0.15748031496062992" header="0.31496062992125984" footer="0.31496062992125984"/>
      <pageSetup paperSize="9" scale="90" fitToHeight="0" orientation="landscape" r:id="rId8"/>
    </customSheetView>
    <customSheetView guid="{6B2360F0-769B-4A37-89A3-3D43044DC661}">
      <pane xSplit="2" ySplit="3" topLeftCell="F34" activePane="bottomRight" state="frozen"/>
      <selection pane="bottomRight" activeCell="H36" sqref="H36"/>
      <pageMargins left="0.23622047244094491" right="0.23622047244094491" top="0.35433070866141736" bottom="0.15748031496062992" header="0.31496062992125984" footer="0.31496062992125984"/>
      <pageSetup paperSize="9" scale="90" fitToHeight="0" orientation="landscape" r:id="rId9"/>
    </customSheetView>
    <customSheetView guid="{9386D0DD-1578-46D4-9FEE-0F1EAFEC2067}" scale="87">
      <pane xSplit="2" ySplit="3" topLeftCell="C4" activePane="bottomRight" state="frozen"/>
      <selection pane="bottomRight" activeCell="I10" sqref="I10"/>
      <pageMargins left="0.23622047244094491" right="0.23622047244094491" top="0.35433070866141736" bottom="0.15748031496062992" header="0.31496062992125984" footer="0.31496062992125984"/>
      <pageSetup paperSize="9" scale="90" fitToHeight="0" orientation="landscape" r:id="rId10"/>
    </customSheetView>
    <customSheetView guid="{88C792F4-414A-4321-A609-ECD60A983263}">
      <pane xSplit="2" ySplit="3" topLeftCell="F73" activePane="bottomRight" state="frozen"/>
      <selection pane="bottomRight" activeCell="M88" sqref="M88"/>
      <pageMargins left="0.23622047244094491" right="0.23622047244094491" top="0.35433070866141736" bottom="0.15748031496062992" header="0.31496062992125984" footer="0.31496062992125984"/>
      <pageSetup paperSize="9" scale="90" fitToHeight="0" orientation="landscape" r:id="rId11"/>
    </customSheetView>
    <customSheetView guid="{4A08ABBE-44BA-4DC6-9A5F-E664EE767CA2}" scale="69">
      <pane xSplit="2" ySplit="3" topLeftCell="C97" activePane="bottomRight" state="frozen"/>
      <selection pane="bottomRight" activeCell="R101" sqref="R101"/>
      <pageMargins left="0.23622047244094491" right="0.23622047244094491" top="0.35433070866141736" bottom="0.15748031496062992" header="0.31496062992125984" footer="0.31496062992125984"/>
      <pageSetup paperSize="9" scale="90" fitToHeight="0" orientation="landscape" r:id="rId12"/>
    </customSheetView>
    <customSheetView guid="{5F2A233D-C7E5-4FBA-9E8D-1CAF30365ABB}" scale="87" showPageBreaks="1">
      <pane xSplit="2" ySplit="3" topLeftCell="C69" activePane="bottomRight" state="frozen"/>
      <selection pane="bottomRight" activeCell="H77" sqref="H77"/>
      <pageMargins left="0.23622047244094491" right="0.23622047244094491" top="0.35433070866141736" bottom="0.15748031496062992" header="0.31496062992125984" footer="0.31496062992125984"/>
      <pageSetup paperSize="9" scale="90" fitToHeight="0" orientation="landscape" r:id="rId13"/>
    </customSheetView>
    <customSheetView guid="{0C0319B8-B455-49DE-8E25-AB7E79C11706}" showPageBreaks="1">
      <pane xSplit="2" ySplit="3" topLeftCell="D109" activePane="bottomRight" state="frozen"/>
      <selection pane="bottomRight" activeCell="H110" sqref="H110"/>
      <pageMargins left="0.23622047244094491" right="0.23622047244094491" top="0.35433070866141736" bottom="0.15748031496062992" header="0.31496062992125984" footer="0.31496062992125984"/>
      <pageSetup paperSize="9" scale="90" fitToHeight="0" orientation="landscape" r:id="rId14"/>
    </customSheetView>
    <customSheetView guid="{6547FD52-5DE4-4021-8292-52B790D5F781}">
      <pane xSplit="2" ySplit="3" topLeftCell="I56" activePane="bottomRight" state="frozen"/>
      <selection pane="bottomRight" activeCell="D26" sqref="D26"/>
      <pageMargins left="0.23622047244094491" right="0.23622047244094491" top="0.35433070866141736" bottom="0.15748031496062992" header="0.31496062992125984" footer="0.31496062992125984"/>
      <pageSetup paperSize="9" scale="90" fitToHeight="0" orientation="landscape" r:id="rId15"/>
    </customSheetView>
    <customSheetView guid="{DE557C04-7254-4776-AC1C-0CF3B73D7727}" showPageBreaks="1">
      <pane xSplit="2" ySplit="3" topLeftCell="C20" activePane="bottomRight" state="frozen"/>
      <selection pane="bottomRight" activeCell="D28" sqref="D28"/>
      <pageMargins left="0.23622047244094491" right="0.23622047244094491" top="0.35433070866141736" bottom="0.15748031496062992" header="0.31496062992125984" footer="0.31496062992125984"/>
      <pageSetup paperSize="9" scale="90" fitToHeight="0" orientation="landscape" r:id="rId16"/>
    </customSheetView>
    <customSheetView guid="{5AED97AA-B1D4-4E03-B63E-7C6D8C0B40F0}" fitToPage="1">
      <pane xSplit="2" ySplit="3" topLeftCell="N52" activePane="bottomRight" state="frozen"/>
      <selection pane="bottomRight" activeCell="R53" sqref="R53"/>
      <pageMargins left="0.23622047244094491" right="0.23622047244094491" top="0.35433070866141736" bottom="0.15748031496062992" header="0.31496062992125984" footer="0.31496062992125984"/>
      <pageSetup paperSize="9" scale="45" fitToHeight="0" orientation="landscape" r:id="rId17"/>
    </customSheetView>
    <customSheetView guid="{727208C5-90CC-48F4-8BC5-59ECA8DAB5E6}" showPageBreaks="1" fitToPage="1">
      <pane xSplit="2" ySplit="3" topLeftCell="C20" activePane="bottomRight" state="frozen"/>
      <selection pane="bottomRight" activeCell="L4" sqref="L4"/>
      <pageMargins left="0.23622047244094491" right="0.23622047244094491" top="0.35433070866141736" bottom="0.15748031496062992" header="0.31496062992125984" footer="0.31496062992125984"/>
      <pageSetup paperSize="9" scale="40" fitToHeight="0" orientation="landscape" r:id="rId18"/>
    </customSheetView>
    <customSheetView guid="{688BBEB2-EBE7-4D53-8B39-0E8F1BBDD3D3}" showPageBreaks="1" fitToPage="1">
      <pane xSplit="2" ySplit="3" topLeftCell="G13" activePane="bottomRight" state="frozen"/>
      <selection pane="bottomRight" activeCell="O16" sqref="O16"/>
      <pageMargins left="0.23622047244094491" right="0.23622047244094491" top="0.35433070866141736" bottom="0.15748031496062992" header="0.31496062992125984" footer="0.31496062992125984"/>
      <pageSetup paperSize="9" scale="44" fitToHeight="0" orientation="landscape" r:id="rId19"/>
    </customSheetView>
    <customSheetView guid="{237A5E1A-B40D-4AFA-B67B-D65C0F901ECF}" showPageBreaks="1">
      <pane xSplit="2" ySplit="3" topLeftCell="C4" activePane="bottomRight" state="frozen"/>
      <selection pane="bottomRight" activeCell="C4" sqref="C4"/>
      <pageMargins left="0.23622047244094491" right="0.23622047244094491" top="0.35433070866141736" bottom="0.15748031496062992" header="0.31496062992125984" footer="0.31496062992125984"/>
      <pageSetup paperSize="9" scale="90" fitToHeight="0" orientation="landscape" r:id="rId20"/>
    </customSheetView>
    <customSheetView guid="{AE254DC0-BBB4-4792-85BB-FA676C64CC7A}" fitToPage="1">
      <pane xSplit="2" ySplit="3" topLeftCell="C22" activePane="bottomRight" state="frozen"/>
      <selection pane="bottomRight" activeCell="D27" sqref="D27"/>
      <pageMargins left="0" right="0" top="0.39370078740157483" bottom="0" header="0" footer="0"/>
      <pageSetup paperSize="9" scale="44" fitToHeight="0" orientation="landscape" r:id="rId21"/>
    </customSheetView>
    <customSheetView guid="{841DB5B9-9D39-42B9-9485-4CCE7553F5A7}" showPageBreaks="1" fitToPage="1" hiddenRows="1">
      <pane xSplit="2" ySplit="3" topLeftCell="C26" activePane="bottomRight" state="frozen"/>
      <selection pane="bottomRight" activeCell="B1" sqref="B1:Q1"/>
      <pageMargins left="0" right="0" top="0.39370078740157483" bottom="0" header="0" footer="0"/>
      <pageSetup paperSize="9" scale="61" fitToHeight="0" orientation="landscape" r:id="rId22"/>
    </customSheetView>
  </customSheetViews>
  <mergeCells count="2">
    <mergeCell ref="D2:E2"/>
    <mergeCell ref="B1:Q1"/>
  </mergeCells>
  <pageMargins left="0" right="0" top="0.39370078740157483" bottom="0" header="0" footer="0"/>
  <pageSetup paperSize="9" scale="61" fitToHeight="0" orientation="landscape" r:id="rId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Normal="100" zoomScaleSheetLayoutView="100" workbookViewId="0">
      <pane xSplit="2" ySplit="3" topLeftCell="H9" activePane="bottomRight" state="frozen"/>
      <selection pane="topRight" activeCell="C1" sqref="C1"/>
      <selection pane="bottomLeft" activeCell="A4" sqref="A4"/>
      <selection pane="bottomRight" activeCell="H15" sqref="H15"/>
    </sheetView>
  </sheetViews>
  <sheetFormatPr defaultRowHeight="15"/>
  <cols>
    <col min="1" max="1" width="7" style="29" customWidth="1"/>
    <col min="2" max="2" width="42.7109375" style="30" customWidth="1"/>
    <col min="3" max="3" width="13.28515625" style="30" customWidth="1"/>
    <col min="4" max="4" width="16.7109375" style="30" customWidth="1"/>
    <col min="5" max="5" width="9.42578125" style="21" customWidth="1"/>
    <col min="6" max="6" width="13.85546875" style="21" customWidth="1"/>
    <col min="7" max="7" width="8" style="21" customWidth="1"/>
    <col min="8" max="8" width="14.28515625" style="21" customWidth="1"/>
    <col min="9" max="9" width="13" style="21" customWidth="1"/>
    <col min="10" max="10" width="12.42578125" style="21" customWidth="1"/>
    <col min="11" max="11" width="10.85546875" style="21" customWidth="1"/>
    <col min="12" max="12" width="14" style="21" customWidth="1"/>
    <col min="13" max="13" width="13.5703125" style="21" customWidth="1"/>
    <col min="14" max="14" width="12.42578125" style="21" customWidth="1"/>
    <col min="15" max="15" width="15.140625" style="21" customWidth="1"/>
    <col min="16" max="16" width="12.42578125" style="21" customWidth="1"/>
    <col min="17" max="17" width="13" style="21" customWidth="1"/>
    <col min="18" max="18" width="14.7109375" style="21" customWidth="1"/>
    <col min="19" max="16384" width="9.140625" style="21"/>
  </cols>
  <sheetData>
    <row r="1" spans="1:18" ht="78.75" customHeight="1">
      <c r="A1" s="23"/>
      <c r="B1" s="78" t="s">
        <v>298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4" t="s">
        <v>46</v>
      </c>
    </row>
    <row r="2" spans="1:18" ht="17.25" customHeight="1">
      <c r="A2" s="23"/>
      <c r="B2" s="25"/>
      <c r="C2" s="25"/>
      <c r="D2" s="25"/>
      <c r="E2" s="26"/>
      <c r="F2" s="26"/>
      <c r="G2" s="26"/>
      <c r="H2" s="26"/>
      <c r="I2" s="27"/>
      <c r="J2" s="22"/>
      <c r="K2" s="22"/>
      <c r="L2" s="26"/>
      <c r="M2" s="26"/>
      <c r="N2" s="26"/>
      <c r="O2" s="26"/>
      <c r="P2" s="26"/>
      <c r="Q2" s="26"/>
      <c r="R2" s="24" t="s">
        <v>6</v>
      </c>
    </row>
    <row r="3" spans="1:18" s="61" customFormat="1" ht="89.25">
      <c r="A3" s="58" t="s">
        <v>5</v>
      </c>
      <c r="B3" s="59" t="s">
        <v>229</v>
      </c>
      <c r="C3" s="33" t="s">
        <v>266</v>
      </c>
      <c r="D3" s="33" t="s">
        <v>274</v>
      </c>
      <c r="E3" s="33" t="s">
        <v>3</v>
      </c>
      <c r="F3" s="33" t="s">
        <v>267</v>
      </c>
      <c r="G3" s="34" t="s">
        <v>296</v>
      </c>
      <c r="H3" s="34" t="s">
        <v>255</v>
      </c>
      <c r="I3" s="34" t="s">
        <v>268</v>
      </c>
      <c r="J3" s="34" t="s">
        <v>269</v>
      </c>
      <c r="K3" s="34" t="s">
        <v>270</v>
      </c>
      <c r="L3" s="34" t="s">
        <v>255</v>
      </c>
      <c r="M3" s="34" t="s">
        <v>256</v>
      </c>
      <c r="N3" s="34" t="s">
        <v>257</v>
      </c>
      <c r="O3" s="34" t="s">
        <v>255</v>
      </c>
      <c r="P3" s="60" t="s">
        <v>271</v>
      </c>
      <c r="Q3" s="34" t="s">
        <v>272</v>
      </c>
      <c r="R3" s="34" t="s">
        <v>255</v>
      </c>
    </row>
    <row r="4" spans="1:18" s="28" customFormat="1" ht="25.5">
      <c r="A4" s="70"/>
      <c r="B4" s="71" t="s">
        <v>233</v>
      </c>
      <c r="C4" s="62">
        <f>C5+C8+C11+C14+C15+C16+C17</f>
        <v>-16226.199999999997</v>
      </c>
      <c r="D4" s="62">
        <f>D5+D8+D11+D14+D15+D16+D17</f>
        <v>55942.8</v>
      </c>
      <c r="E4" s="62"/>
      <c r="F4" s="62">
        <f>F5+F8+F11+F14+F15+F16+F17</f>
        <v>57363.899999999994</v>
      </c>
      <c r="G4" s="62"/>
      <c r="H4" s="62"/>
      <c r="I4" s="62">
        <f t="shared" ref="I4" si="0">I5+I8+I11+I14+I15+I16+I17</f>
        <v>11431.9</v>
      </c>
      <c r="J4" s="63"/>
      <c r="K4" s="63"/>
      <c r="L4" s="64"/>
      <c r="M4" s="62">
        <f>M5+M8+M11+M14+M15+M16+M17</f>
        <v>0</v>
      </c>
      <c r="N4" s="63"/>
      <c r="O4" s="64"/>
      <c r="P4" s="62">
        <f>P5+P8+P11+P14+P15+P16+P17</f>
        <v>0</v>
      </c>
      <c r="Q4" s="63"/>
      <c r="R4" s="64"/>
    </row>
    <row r="5" spans="1:18" ht="15.75">
      <c r="A5" s="72" t="s">
        <v>41</v>
      </c>
      <c r="B5" s="73" t="s">
        <v>235</v>
      </c>
      <c r="C5" s="65"/>
      <c r="D5" s="65"/>
      <c r="E5" s="66"/>
      <c r="F5" s="65"/>
      <c r="G5" s="63"/>
      <c r="H5" s="66"/>
      <c r="I5" s="66"/>
      <c r="J5" s="63"/>
      <c r="K5" s="63"/>
      <c r="L5" s="66"/>
      <c r="M5" s="66"/>
      <c r="N5" s="63"/>
      <c r="O5" s="66"/>
      <c r="P5" s="66"/>
      <c r="Q5" s="63"/>
      <c r="R5" s="66"/>
    </row>
    <row r="6" spans="1:18" ht="15.75">
      <c r="A6" s="72" t="s">
        <v>41</v>
      </c>
      <c r="B6" s="73" t="s">
        <v>236</v>
      </c>
      <c r="C6" s="65"/>
      <c r="D6" s="65"/>
      <c r="E6" s="66"/>
      <c r="F6" s="65"/>
      <c r="G6" s="63"/>
      <c r="H6" s="66"/>
      <c r="I6" s="66"/>
      <c r="J6" s="63"/>
      <c r="K6" s="63"/>
      <c r="L6" s="66"/>
      <c r="M6" s="66"/>
      <c r="N6" s="63"/>
      <c r="O6" s="66"/>
      <c r="P6" s="66"/>
      <c r="Q6" s="63"/>
      <c r="R6" s="66"/>
    </row>
    <row r="7" spans="1:18" ht="15.75">
      <c r="A7" s="72" t="s">
        <v>41</v>
      </c>
      <c r="B7" s="73" t="s">
        <v>237</v>
      </c>
      <c r="C7" s="65"/>
      <c r="D7" s="65"/>
      <c r="E7" s="66"/>
      <c r="F7" s="65"/>
      <c r="G7" s="63"/>
      <c r="H7" s="66"/>
      <c r="I7" s="66"/>
      <c r="J7" s="63"/>
      <c r="K7" s="63"/>
      <c r="L7" s="66"/>
      <c r="M7" s="66"/>
      <c r="N7" s="63"/>
      <c r="O7" s="66"/>
      <c r="P7" s="66"/>
      <c r="Q7" s="63"/>
      <c r="R7" s="66"/>
    </row>
    <row r="8" spans="1:18" s="28" customFormat="1" ht="15.75">
      <c r="A8" s="70" t="s">
        <v>40</v>
      </c>
      <c r="B8" s="71" t="s">
        <v>234</v>
      </c>
      <c r="C8" s="62">
        <v>8828.4</v>
      </c>
      <c r="D8" s="62">
        <v>-17700</v>
      </c>
      <c r="E8" s="62"/>
      <c r="F8" s="62">
        <v>-27700</v>
      </c>
      <c r="G8" s="63"/>
      <c r="H8" s="64"/>
      <c r="I8" s="62">
        <f>I9+I10</f>
        <v>7672.6</v>
      </c>
      <c r="J8" s="63"/>
      <c r="K8" s="63"/>
      <c r="L8" s="64"/>
      <c r="M8" s="62">
        <v>12124</v>
      </c>
      <c r="N8" s="63"/>
      <c r="O8" s="64"/>
      <c r="P8" s="62">
        <f>P9+P10</f>
        <v>15019.2</v>
      </c>
      <c r="Q8" s="63"/>
      <c r="R8" s="64"/>
    </row>
    <row r="9" spans="1:18" ht="15.75">
      <c r="A9" s="72" t="s">
        <v>40</v>
      </c>
      <c r="B9" s="73" t="s">
        <v>238</v>
      </c>
      <c r="C9" s="65">
        <v>8828.4</v>
      </c>
      <c r="D9" s="65">
        <v>10000</v>
      </c>
      <c r="E9" s="65"/>
      <c r="F9" s="65">
        <v>0</v>
      </c>
      <c r="G9" s="63"/>
      <c r="H9" s="66"/>
      <c r="I9" s="65">
        <v>16501</v>
      </c>
      <c r="J9" s="63"/>
      <c r="K9" s="63"/>
      <c r="L9" s="65"/>
      <c r="M9" s="65">
        <v>12124</v>
      </c>
      <c r="N9" s="63"/>
      <c r="O9" s="65"/>
      <c r="P9" s="65">
        <v>31520.2</v>
      </c>
      <c r="Q9" s="63"/>
      <c r="R9" s="65"/>
    </row>
    <row r="10" spans="1:18" ht="25.5">
      <c r="A10" s="72" t="s">
        <v>40</v>
      </c>
      <c r="B10" s="73" t="s">
        <v>239</v>
      </c>
      <c r="C10" s="65"/>
      <c r="D10" s="65">
        <v>-27700</v>
      </c>
      <c r="E10" s="65"/>
      <c r="F10" s="65">
        <v>-27700</v>
      </c>
      <c r="G10" s="63"/>
      <c r="H10" s="66"/>
      <c r="I10" s="65">
        <v>-8828.4</v>
      </c>
      <c r="J10" s="63"/>
      <c r="K10" s="63"/>
      <c r="L10" s="66"/>
      <c r="M10" s="65">
        <v>0</v>
      </c>
      <c r="N10" s="63"/>
      <c r="O10" s="65"/>
      <c r="P10" s="65">
        <v>-16501</v>
      </c>
      <c r="Q10" s="63"/>
      <c r="R10" s="65"/>
    </row>
    <row r="11" spans="1:18" s="28" customFormat="1" ht="25.5">
      <c r="A11" s="70" t="s">
        <v>38</v>
      </c>
      <c r="B11" s="71" t="s">
        <v>39</v>
      </c>
      <c r="C11" s="62">
        <v>-391</v>
      </c>
      <c r="D11" s="62">
        <v>-4881.8</v>
      </c>
      <c r="E11" s="64"/>
      <c r="F11" s="62">
        <v>-4881.8</v>
      </c>
      <c r="G11" s="63"/>
      <c r="H11" s="64"/>
      <c r="I11" s="62">
        <f>I12+I13</f>
        <v>-7672.6</v>
      </c>
      <c r="J11" s="63"/>
      <c r="K11" s="63"/>
      <c r="L11" s="64"/>
      <c r="M11" s="62">
        <v>-12124</v>
      </c>
      <c r="N11" s="63"/>
      <c r="O11" s="64"/>
      <c r="P11" s="62">
        <f>P12+P13</f>
        <v>-15019.2</v>
      </c>
      <c r="Q11" s="63"/>
      <c r="R11" s="64"/>
    </row>
    <row r="12" spans="1:18" ht="15.75">
      <c r="A12" s="72" t="s">
        <v>38</v>
      </c>
      <c r="B12" s="73" t="s">
        <v>240</v>
      </c>
      <c r="C12" s="65">
        <v>3518.6</v>
      </c>
      <c r="D12" s="65">
        <v>25032</v>
      </c>
      <c r="E12" s="65"/>
      <c r="F12" s="65">
        <v>25032</v>
      </c>
      <c r="G12" s="63"/>
      <c r="H12" s="66"/>
      <c r="I12" s="65">
        <v>0</v>
      </c>
      <c r="J12" s="63"/>
      <c r="K12" s="63"/>
      <c r="L12" s="66"/>
      <c r="M12" s="65">
        <v>0</v>
      </c>
      <c r="N12" s="63"/>
      <c r="O12" s="66"/>
      <c r="P12" s="65">
        <v>0</v>
      </c>
      <c r="Q12" s="63"/>
      <c r="R12" s="66"/>
    </row>
    <row r="13" spans="1:18" ht="15.75">
      <c r="A13" s="72" t="s">
        <v>38</v>
      </c>
      <c r="B13" s="73" t="s">
        <v>241</v>
      </c>
      <c r="C13" s="65">
        <v>-3909.6</v>
      </c>
      <c r="D13" s="65">
        <v>-29913.8</v>
      </c>
      <c r="E13" s="65"/>
      <c r="F13" s="65">
        <v>-29913.8</v>
      </c>
      <c r="G13" s="63"/>
      <c r="H13" s="66"/>
      <c r="I13" s="65">
        <v>-7672.6</v>
      </c>
      <c r="J13" s="63"/>
      <c r="K13" s="63"/>
      <c r="L13" s="66"/>
      <c r="M13" s="65">
        <v>-12124</v>
      </c>
      <c r="N13" s="63"/>
      <c r="O13" s="66"/>
      <c r="P13" s="65">
        <v>-15019.2</v>
      </c>
      <c r="Q13" s="63"/>
      <c r="R13" s="66"/>
    </row>
    <row r="14" spans="1:18" s="28" customFormat="1" ht="25.5">
      <c r="A14" s="70" t="s">
        <v>37</v>
      </c>
      <c r="B14" s="71" t="s">
        <v>36</v>
      </c>
      <c r="C14" s="62">
        <v>-25863.599999999999</v>
      </c>
      <c r="D14" s="62">
        <v>78624.600000000006</v>
      </c>
      <c r="E14" s="62"/>
      <c r="F14" s="62">
        <v>89945.7</v>
      </c>
      <c r="G14" s="63"/>
      <c r="H14" s="64"/>
      <c r="I14" s="62">
        <v>11431.9</v>
      </c>
      <c r="J14" s="63"/>
      <c r="K14" s="63"/>
      <c r="L14" s="64"/>
      <c r="M14" s="64"/>
      <c r="N14" s="63"/>
      <c r="O14" s="64"/>
      <c r="P14" s="64"/>
      <c r="Q14" s="63"/>
      <c r="R14" s="64"/>
    </row>
    <row r="15" spans="1:18" ht="38.25">
      <c r="A15" s="72" t="s">
        <v>34</v>
      </c>
      <c r="B15" s="73" t="s">
        <v>35</v>
      </c>
      <c r="C15" s="65"/>
      <c r="D15" s="66"/>
      <c r="E15" s="66"/>
      <c r="F15" s="66"/>
      <c r="G15" s="63"/>
      <c r="H15" s="66"/>
      <c r="I15" s="65"/>
      <c r="J15" s="63"/>
      <c r="K15" s="63"/>
      <c r="L15" s="66"/>
      <c r="M15" s="66"/>
      <c r="N15" s="63"/>
      <c r="O15" s="66"/>
      <c r="P15" s="66"/>
      <c r="Q15" s="63"/>
      <c r="R15" s="66"/>
    </row>
    <row r="16" spans="1:18" ht="25.5">
      <c r="A16" s="72" t="s">
        <v>34</v>
      </c>
      <c r="B16" s="73" t="s">
        <v>33</v>
      </c>
      <c r="C16" s="65"/>
      <c r="D16" s="66"/>
      <c r="E16" s="66"/>
      <c r="F16" s="66"/>
      <c r="G16" s="63"/>
      <c r="H16" s="66"/>
      <c r="I16" s="65"/>
      <c r="J16" s="63"/>
      <c r="K16" s="63"/>
      <c r="L16" s="66"/>
      <c r="M16" s="66"/>
      <c r="N16" s="63"/>
      <c r="O16" s="66"/>
      <c r="P16" s="66"/>
      <c r="Q16" s="63"/>
      <c r="R16" s="66"/>
    </row>
    <row r="17" spans="1:18" ht="25.5">
      <c r="A17" s="72"/>
      <c r="B17" s="73" t="s">
        <v>242</v>
      </c>
      <c r="C17" s="65">
        <v>1200</v>
      </c>
      <c r="D17" s="66">
        <v>-100</v>
      </c>
      <c r="E17" s="66"/>
      <c r="F17" s="66"/>
      <c r="G17" s="63"/>
      <c r="H17" s="66"/>
      <c r="I17" s="65">
        <v>0</v>
      </c>
      <c r="J17" s="63"/>
      <c r="K17" s="63"/>
      <c r="L17" s="66"/>
      <c r="M17" s="66"/>
      <c r="N17" s="63"/>
      <c r="O17" s="66"/>
      <c r="P17" s="66"/>
      <c r="Q17" s="63"/>
      <c r="R17" s="66"/>
    </row>
    <row r="18" spans="1:18" ht="23.25" customHeight="1">
      <c r="A18" s="72"/>
      <c r="B18" s="71" t="s">
        <v>265</v>
      </c>
      <c r="C18" s="65">
        <v>99941</v>
      </c>
      <c r="D18" s="65">
        <v>77359.199999999997</v>
      </c>
      <c r="E18" s="65"/>
      <c r="F18" s="65">
        <v>67359.199999999997</v>
      </c>
      <c r="G18" s="63"/>
      <c r="H18" s="66"/>
      <c r="I18" s="65">
        <v>66591.899999999994</v>
      </c>
      <c r="J18" s="63"/>
      <c r="K18" s="63"/>
      <c r="L18" s="66"/>
      <c r="M18" s="65">
        <v>65379.5</v>
      </c>
      <c r="N18" s="63"/>
      <c r="O18" s="66"/>
      <c r="P18" s="65">
        <v>63877.599999999999</v>
      </c>
      <c r="Q18" s="63"/>
      <c r="R18" s="66"/>
    </row>
    <row r="19" spans="1:18" ht="23.25" customHeight="1">
      <c r="A19" s="72"/>
      <c r="B19" s="73" t="s">
        <v>280</v>
      </c>
      <c r="C19" s="65"/>
      <c r="D19" s="65"/>
      <c r="E19" s="65"/>
      <c r="F19" s="65"/>
      <c r="G19" s="63"/>
      <c r="H19" s="66"/>
      <c r="I19" s="65"/>
      <c r="J19" s="63"/>
      <c r="K19" s="63"/>
      <c r="L19" s="66"/>
      <c r="M19" s="65"/>
      <c r="N19" s="63"/>
      <c r="O19" s="66"/>
      <c r="P19" s="65"/>
      <c r="Q19" s="63"/>
      <c r="R19" s="66"/>
    </row>
    <row r="20" spans="1:18" ht="23.25" customHeight="1">
      <c r="A20" s="72"/>
      <c r="B20" s="73" t="s">
        <v>281</v>
      </c>
      <c r="C20" s="65">
        <v>36528.400000000001</v>
      </c>
      <c r="D20" s="65">
        <v>18828.400000000001</v>
      </c>
      <c r="E20" s="65"/>
      <c r="F20" s="65">
        <v>8828.4</v>
      </c>
      <c r="G20" s="63"/>
      <c r="H20" s="66"/>
      <c r="I20" s="65">
        <v>8828.4</v>
      </c>
      <c r="J20" s="63"/>
      <c r="K20" s="63"/>
      <c r="L20" s="66"/>
      <c r="M20" s="65">
        <v>8828.4</v>
      </c>
      <c r="N20" s="63"/>
      <c r="O20" s="66"/>
      <c r="P20" s="65">
        <v>8828.4</v>
      </c>
      <c r="Q20" s="63"/>
      <c r="R20" s="66"/>
    </row>
    <row r="21" spans="1:18" ht="46.5" customHeight="1">
      <c r="A21" s="72"/>
      <c r="B21" s="74" t="s">
        <v>279</v>
      </c>
      <c r="C21" s="67">
        <v>54.86</v>
      </c>
      <c r="D21" s="67">
        <v>51.4</v>
      </c>
      <c r="E21" s="67"/>
      <c r="F21" s="67">
        <v>38.5</v>
      </c>
      <c r="G21" s="63"/>
      <c r="H21" s="66"/>
      <c r="I21" s="65">
        <v>38.4</v>
      </c>
      <c r="J21" s="63"/>
      <c r="K21" s="63"/>
      <c r="L21" s="66"/>
      <c r="M21" s="65">
        <v>36.799999999999997</v>
      </c>
      <c r="N21" s="63"/>
      <c r="O21" s="66"/>
      <c r="P21" s="65">
        <v>33.4</v>
      </c>
      <c r="Q21" s="63"/>
      <c r="R21" s="66"/>
    </row>
    <row r="22" spans="1:18" ht="44.25" customHeight="1">
      <c r="A22" s="72"/>
      <c r="B22" s="74" t="s">
        <v>282</v>
      </c>
      <c r="C22" s="67">
        <v>13.27</v>
      </c>
      <c r="D22" s="67">
        <v>7.6</v>
      </c>
      <c r="E22" s="67"/>
      <c r="F22" s="67">
        <v>3.5</v>
      </c>
      <c r="G22" s="63"/>
      <c r="H22" s="66"/>
      <c r="I22" s="67">
        <v>3.5</v>
      </c>
      <c r="J22" s="63"/>
      <c r="K22" s="63"/>
      <c r="L22" s="66"/>
      <c r="M22" s="67">
        <v>3.4</v>
      </c>
      <c r="N22" s="63"/>
      <c r="O22" s="66"/>
      <c r="P22" s="67">
        <v>3.3</v>
      </c>
      <c r="Q22" s="63"/>
      <c r="R22" s="66"/>
    </row>
    <row r="23" spans="1:18" ht="15.75">
      <c r="A23" s="75"/>
      <c r="B23" s="76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1:18" ht="15.75">
      <c r="A24" s="75"/>
      <c r="B24" s="77" t="s">
        <v>276</v>
      </c>
      <c r="C24" s="55">
        <f>'Форма № 2 Расходы'!C27+'Форма № 3 ИФДБ'!C4</f>
        <v>-4.3655745685100555E-11</v>
      </c>
      <c r="D24" s="55">
        <f>'Форма № 2 Расходы'!D27+'Форма № 3 ИФДБ'!D4</f>
        <v>0</v>
      </c>
      <c r="E24" s="55"/>
      <c r="F24" s="55">
        <f>'Форма № 2 Расходы'!F27+'Форма № 3 ИФДБ'!F4</f>
        <v>-1.4551915228366852E-10</v>
      </c>
      <c r="G24" s="55"/>
      <c r="H24" s="55"/>
      <c r="I24" s="55">
        <f>'Форма № 2 Расходы'!I27+'Форма № 3 ИФДБ'!I4</f>
        <v>3.0000000004292815E-2</v>
      </c>
      <c r="J24" s="69"/>
      <c r="K24" s="69"/>
      <c r="L24" s="69"/>
      <c r="M24" s="55">
        <f>'[1]Форма № 2 Расходы'!M27+'[1]Форма № 3 ИФДБ'!M4</f>
        <v>0</v>
      </c>
      <c r="N24" s="69"/>
      <c r="O24" s="69"/>
      <c r="P24" s="55">
        <f>'[1]Форма № 2 Расходы'!P27+'[1]Форма № 3 ИФДБ'!P4</f>
        <v>0</v>
      </c>
      <c r="Q24" s="69"/>
      <c r="R24" s="69"/>
    </row>
    <row r="25" spans="1:18" ht="15.75">
      <c r="A25" s="75"/>
      <c r="B25" s="76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</sheetData>
  <customSheetViews>
    <customSheetView guid="{E9483D12-D84E-493C-88BD-D43B4FD367CC}" showPageBreaks="1" printArea="1">
      <pane xSplit="2" ySplit="3" topLeftCell="H9" activePane="bottomRight" state="frozen"/>
      <selection pane="bottomRight" activeCell="H15" sqref="H15"/>
      <pageMargins left="0.23622047244094491" right="0.23622047244094491" top="0.15748031496062992" bottom="0.15748031496062992" header="0.31496062992125984" footer="0.31496062992125984"/>
      <pageSetup paperSize="9" fitToHeight="0" orientation="landscape" r:id="rId1"/>
    </customSheetView>
    <customSheetView guid="{48110A77-EE78-4427-8FC9-4A8EB1D7D426}" showPageBreaks="1" printArea="1" view="pageBreakPreview">
      <pane xSplit="2" ySplit="3" topLeftCell="C4" activePane="bottomRight" state="frozen"/>
      <selection pane="bottomRight" activeCell="E10" sqref="E10"/>
      <pageMargins left="0.23622047244094491" right="0.23622047244094491" top="0.15748031496062992" bottom="0.15748031496062992" header="0.31496062992125984" footer="0.31496062992125984"/>
      <pageSetup paperSize="9" fitToHeight="0" orientation="landscape" r:id="rId2"/>
    </customSheetView>
    <customSheetView guid="{407F8DFE-5448-4BA4-BF6D-903C5D0B292A}" showPageBreaks="1" fitToPage="1" printArea="1" view="pageBreakPreview">
      <pane xSplit="2" ySplit="3" topLeftCell="C4" activePane="bottomRight" state="frozen"/>
      <selection pane="bottomRight" activeCell="A22" sqref="A22:XFD22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3"/>
    </customSheetView>
    <customSheetView guid="{2EC94EFD-3223-4644-8C3C-7C5D9C7EFE50}" showPageBreaks="1" fitToPage="1" printArea="1" view="pageBreakPreview">
      <pane xSplit="2" ySplit="3" topLeftCell="C4" activePane="bottomRight" state="frozen"/>
      <selection pane="bottomRight" activeCell="A22" sqref="A22:XFD22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4"/>
    </customSheetView>
    <customSheetView guid="{C642E6B8-6547-4F5E-94D6-A5C310CFE64A}" showPageBreaks="1" fitToPage="1" printArea="1" view="pageBreakPreview">
      <pane xSplit="2" ySplit="3" topLeftCell="C4" activePane="bottomRight" state="frozen"/>
      <selection pane="bottomRight" activeCell="B22" sqref="B22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5"/>
    </customSheetView>
    <customSheetView guid="{A8A4CFB3-70AF-4553-9FB8-C239170DC2DF}" showPageBreaks="1" fitToPage="1" printArea="1" view="pageBreakPreview">
      <pane xSplit="2" ySplit="3" topLeftCell="C4" activePane="bottomRight" state="frozen"/>
      <selection pane="bottomRight" activeCell="B22" sqref="B22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6"/>
    </customSheetView>
    <customSheetView guid="{32EE7811-1792-49EC-9BAB-E031CA19DF52}" showPageBreaks="1" fitToPage="1" view="pageBreakPreview">
      <pane xSplit="2" ySplit="3" topLeftCell="G14" activePane="bottomRight" state="frozen"/>
      <selection pane="bottomRight" activeCell="Q4" sqref="Q4:Q21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7"/>
    </customSheetView>
    <customSheetView guid="{BB41BF02-D4DB-4789-95DA-6CF98CA93F24}" showPageBreaks="1" fitToPage="1" printArea="1" view="pageBreakPreview">
      <pane xSplit="2" ySplit="3" topLeftCell="C4" activePane="bottomRight" state="frozen"/>
      <selection pane="bottomRight" activeCell="A22" sqref="A22:XFD22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8"/>
    </customSheetView>
    <customSheetView guid="{6B2360F0-769B-4A37-89A3-3D43044DC661}" showPageBreaks="1" fitToPage="1" view="pageBreakPreview">
      <pane xSplit="2" ySplit="3" topLeftCell="G14" activePane="bottomRight" state="frozen"/>
      <selection pane="bottomRight" activeCell="Q4" sqref="Q4:Q21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9"/>
    </customSheetView>
    <customSheetView guid="{9386D0DD-1578-46D4-9FEE-0F1EAFEC2067}" showPageBreaks="1" fitToPage="1" printArea="1" view="pageBreakPreview">
      <pane xSplit="2" ySplit="3" topLeftCell="C4" activePane="bottomRight" state="frozen"/>
      <selection pane="bottomRight" activeCell="A22" sqref="A22:XFD22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0"/>
    </customSheetView>
    <customSheetView guid="{88C792F4-414A-4321-A609-ECD60A983263}" showPageBreaks="1" fitToPage="1" printArea="1" view="pageBreakPreview">
      <pane xSplit="2" ySplit="3" topLeftCell="C4" activePane="bottomRight" state="frozen"/>
      <selection pane="bottomRight" activeCell="A22" sqref="A22:XFD22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1"/>
    </customSheetView>
    <customSheetView guid="{4A08ABBE-44BA-4DC6-9A5F-E664EE767CA2}" showPageBreaks="1" fitToPage="1" printArea="1" view="pageBreakPreview">
      <pane xSplit="2" ySplit="3" topLeftCell="C4" activePane="bottomRight" state="frozen"/>
      <selection pane="bottomRight" activeCell="A22" sqref="A22:XFD22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2"/>
    </customSheetView>
    <customSheetView guid="{5F2A233D-C7E5-4FBA-9E8D-1CAF30365ABB}" showPageBreaks="1" fitToPage="1" printArea="1" view="pageBreakPreview">
      <pane xSplit="2" ySplit="3" topLeftCell="C4" activePane="bottomRight" state="frozen"/>
      <selection pane="bottomRight" activeCell="A22" sqref="A22:XFD22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3"/>
    </customSheetView>
    <customSheetView guid="{0C0319B8-B455-49DE-8E25-AB7E79C11706}" showPageBreaks="1" fitToPage="1" printArea="1" view="pageBreakPreview">
      <pane xSplit="2" ySplit="3" topLeftCell="C4" activePane="bottomRight" state="frozen"/>
      <selection pane="bottomRight" activeCell="A22" sqref="A22:XFD22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4"/>
    </customSheetView>
    <customSheetView guid="{6547FD52-5DE4-4021-8292-52B790D5F781}" showPageBreaks="1" fitToPage="1" view="pageBreakPreview">
      <pane xSplit="2" ySplit="3" topLeftCell="C4" activePane="bottomRight" state="frozen"/>
      <selection pane="bottomRight" activeCell="Q4" sqref="Q4:Q21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5"/>
    </customSheetView>
    <customSheetView guid="{DE557C04-7254-4776-AC1C-0CF3B73D7727}" showPageBreaks="1" fitToPage="1" view="pageBreakPreview">
      <pane xSplit="2" ySplit="3" topLeftCell="D4" activePane="bottomRight" state="frozen"/>
      <selection pane="bottomRight" activeCell="Q4" sqref="Q4:Q21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6"/>
    </customSheetView>
    <customSheetView guid="{5AED97AA-B1D4-4E03-B63E-7C6D8C0B40F0}" showPageBreaks="1" fitToPage="1" printArea="1" view="pageBreakPreview">
      <pane xSplit="2" ySplit="3" topLeftCell="C4" activePane="bottomRight" state="frozen"/>
      <selection pane="bottomRight" activeCell="B22" sqref="B22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7"/>
    </customSheetView>
    <customSheetView guid="{727208C5-90CC-48F4-8BC5-59ECA8DAB5E6}" showPageBreaks="1" fitToPage="1" printArea="1" view="pageBreakPreview">
      <pane xSplit="2" ySplit="3" topLeftCell="C4" activePane="bottomRight" state="frozen"/>
      <selection pane="bottomRight" activeCell="B22" sqref="B22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8"/>
    </customSheetView>
    <customSheetView guid="{688BBEB2-EBE7-4D53-8B39-0E8F1BBDD3D3}" showPageBreaks="1" fitToPage="1" printArea="1" view="pageBreakPreview">
      <pane xSplit="2" ySplit="3" topLeftCell="C4" activePane="bottomRight" state="frozen"/>
      <selection pane="bottomRight" activeCell="B22" sqref="B22"/>
      <pageMargins left="0.23622047244094491" right="0.23622047244094491" top="0.15748031496062992" bottom="0.15748031496062992" header="0.31496062992125984" footer="0.31496062992125984"/>
      <pageSetup paperSize="9" scale="47" fitToHeight="0" orientation="landscape" r:id="rId19"/>
    </customSheetView>
    <customSheetView guid="{237A5E1A-B40D-4AFA-B67B-D65C0F901ECF}" showPageBreaks="1" printArea="1" view="pageBreakPreview">
      <pane xSplit="2" ySplit="3" topLeftCell="C4" activePane="bottomRight" state="frozen"/>
      <selection pane="bottomRight" activeCell="E10" sqref="E10"/>
      <pageMargins left="0.23622047244094491" right="0.23622047244094491" top="0.15748031496062992" bottom="0.15748031496062992" header="0.31496062992125984" footer="0.31496062992125984"/>
      <pageSetup paperSize="9" fitToHeight="0" orientation="landscape" r:id="rId20"/>
    </customSheetView>
    <customSheetView guid="{AE254DC0-BBB4-4792-85BB-FA676C64CC7A}">
      <pane xSplit="2" ySplit="3" topLeftCell="C7" activePane="bottomRight" state="frozen"/>
      <selection pane="bottomRight" activeCell="H21" sqref="H21"/>
      <pageMargins left="0.23622047244094491" right="0.23622047244094491" top="0.15748031496062992" bottom="0.15748031496062992" header="0.31496062992125984" footer="0.31496062992125984"/>
      <pageSetup paperSize="9" fitToHeight="0" orientation="landscape" r:id="rId21"/>
    </customSheetView>
    <customSheetView guid="{841DB5B9-9D39-42B9-9485-4CCE7553F5A7}" showPageBreaks="1" printArea="1">
      <pane xSplit="2" ySplit="3" topLeftCell="C4" activePane="bottomRight" state="frozen"/>
      <selection pane="bottomRight" activeCell="B1" sqref="B1"/>
      <pageMargins left="0.23622047244094491" right="0.23622047244094491" top="0.15748031496062992" bottom="0.15748031496062992" header="0.31496062992125984" footer="0.31496062992125984"/>
      <pageSetup paperSize="9" fitToHeight="0" orientation="landscape" r:id="rId22"/>
    </customSheetView>
  </customSheetViews>
  <pageMargins left="0.23622047244094491" right="0.23622047244094491" top="0.15748031496062992" bottom="0.15748031496062992" header="0.31496062992125984" footer="0.31496062992125984"/>
  <pageSetup paperSize="9" fitToHeight="0" orientation="landscape" r:id="rId2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Normal="90" workbookViewId="0">
      <pane ySplit="3" topLeftCell="A4" activePane="bottomLeft" state="frozen"/>
      <selection pane="bottomLeft" activeCell="A2" sqref="A2:N2"/>
    </sheetView>
  </sheetViews>
  <sheetFormatPr defaultColWidth="9.140625" defaultRowHeight="12.75"/>
  <cols>
    <col min="1" max="1" width="15.85546875" style="5" customWidth="1"/>
    <col min="2" max="2" width="37.140625" style="5" customWidth="1"/>
    <col min="3" max="3" width="13.28515625" style="5" customWidth="1"/>
    <col min="4" max="4" width="13.85546875" style="5" customWidth="1"/>
    <col min="5" max="5" width="17.42578125" style="5" customWidth="1"/>
    <col min="6" max="6" width="18" style="5" customWidth="1"/>
    <col min="7" max="7" width="23" style="5" customWidth="1"/>
    <col min="8" max="8" width="14.140625" style="5" customWidth="1"/>
    <col min="9" max="9" width="18" style="5" customWidth="1"/>
    <col min="10" max="10" width="22.5703125" style="5" customWidth="1"/>
    <col min="11" max="11" width="14.42578125" style="5" customWidth="1"/>
    <col min="12" max="12" width="13" style="5" customWidth="1"/>
    <col min="13" max="13" width="19.140625" style="5" customWidth="1"/>
    <col min="14" max="14" width="13.85546875" style="5" customWidth="1"/>
    <col min="15" max="16384" width="9.140625" style="5"/>
  </cols>
  <sheetData>
    <row r="1" spans="1:15" ht="15">
      <c r="N1" s="7"/>
    </row>
    <row r="2" spans="1:15" ht="164.2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5">
      <c r="M3" s="158"/>
      <c r="N3" s="158"/>
    </row>
    <row r="4" spans="1: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customSheetViews>
    <customSheetView guid="{E9483D12-D84E-493C-88BD-D43B4FD367CC}" fitToPage="1">
      <pane ySplit="3" topLeftCell="A4" activePane="bottomLeft" state="frozen"/>
      <selection pane="bottomLeft" activeCell="A2" sqref="A2:N2"/>
      <pageMargins left="0.2" right="0.2" top="0.75" bottom="0.75" header="0.3" footer="0.3"/>
      <pageSetup paperSize="9" scale="56" fitToHeight="0" orientation="landscape" r:id="rId1"/>
    </customSheetView>
    <customSheetView guid="{48110A77-EE78-4427-8FC9-4A8EB1D7D426}" fitToPage="1">
      <pane ySplit="3" topLeftCell="A4" activePane="bottomLeft" state="frozen"/>
      <selection pane="bottomLeft" activeCell="A2" sqref="A2:N2"/>
      <pageMargins left="0.2" right="0.2" top="0.75" bottom="0.75" header="0.3" footer="0.3"/>
      <pageSetup paperSize="9" scale="56" fitToHeight="0" orientation="landscape" r:id="rId2"/>
    </customSheetView>
    <customSheetView guid="{407F8DFE-5448-4BA4-BF6D-903C5D0B292A}" fitToPage="1">
      <pane ySplit="4" topLeftCell="A9" activePane="bottomLeft" state="frozen"/>
      <selection pane="bottomLeft" activeCell="M10" sqref="M10"/>
      <pageMargins left="0.2" right="0.2" top="0.75" bottom="0.75" header="0.3" footer="0.3"/>
      <pageSetup paperSize="9" scale="56" fitToHeight="0" orientation="landscape" r:id="rId3"/>
    </customSheetView>
    <customSheetView guid="{2EC94EFD-3223-4644-8C3C-7C5D9C7EFE50}" fitToPage="1">
      <pane ySplit="4" topLeftCell="A19" activePane="bottomLeft" state="frozen"/>
      <selection pane="bottomLeft" activeCell="D11" sqref="D11"/>
      <pageMargins left="0.2" right="0.2" top="0.75" bottom="0.75" header="0.3" footer="0.3"/>
      <pageSetup paperSize="9" scale="56" fitToHeight="0" orientation="landscape" r:id="rId4"/>
    </customSheetView>
    <customSheetView guid="{C642E6B8-6547-4F5E-94D6-A5C310CFE64A}" fitToPage="1">
      <pane ySplit="4" topLeftCell="A5" activePane="bottomLeft" state="frozen"/>
      <selection pane="bottomLeft" activeCell="F18" sqref="F18"/>
      <pageMargins left="0.2" right="0.2" top="0.75" bottom="0.75" header="0.3" footer="0.3"/>
      <pageSetup paperSize="9" scale="56" fitToHeight="0" orientation="landscape" r:id="rId5"/>
    </customSheetView>
    <customSheetView guid="{A8A4CFB3-70AF-4553-9FB8-C239170DC2DF}" fitToPage="1">
      <pane ySplit="4" topLeftCell="A5" activePane="bottomLeft" state="frozen"/>
      <selection pane="bottomLeft" activeCell="F18" sqref="F18"/>
      <pageMargins left="0.2" right="0.2" top="0.75" bottom="0.75" header="0.3" footer="0.3"/>
      <pageSetup paperSize="9" scale="56" fitToHeight="0" orientation="landscape" r:id="rId6"/>
    </customSheetView>
    <customSheetView guid="{32EE7811-1792-49EC-9BAB-E031CA19DF52}" showPageBreaks="1" fitToPage="1" hiddenRows="1">
      <pane ySplit="4" topLeftCell="A17" activePane="bottomLeft" state="frozen"/>
      <selection pane="bottomLeft" activeCell="B17" sqref="B17"/>
      <pageMargins left="0.2" right="0.2" top="0.75" bottom="0.75" header="0.3" footer="0.3"/>
      <pageSetup paperSize="9" scale="56" fitToHeight="0" orientation="landscape" r:id="rId7"/>
    </customSheetView>
    <customSheetView guid="{BB41BF02-D4DB-4789-95DA-6CF98CA93F24}" fitToPage="1">
      <pane ySplit="4" topLeftCell="A16" activePane="bottomLeft" state="frozen"/>
      <selection pane="bottomLeft" activeCell="B18" sqref="B18"/>
      <pageMargins left="0.2" right="0.2" top="0.75" bottom="0.75" header="0.3" footer="0.3"/>
      <pageSetup paperSize="9" scale="56" fitToHeight="0" orientation="landscape" r:id="rId8"/>
    </customSheetView>
    <customSheetView guid="{6B2360F0-769B-4A37-89A3-3D43044DC661}" fitToPage="1" hiddenRows="1">
      <pane ySplit="4" topLeftCell="A17" activePane="bottomLeft" state="frozen"/>
      <selection pane="bottomLeft" activeCell="M17" sqref="M17"/>
      <pageMargins left="0.2" right="0.2" top="0.75" bottom="0.75" header="0.3" footer="0.3"/>
      <pageSetup paperSize="9" scale="56" fitToHeight="0" orientation="landscape" r:id="rId9"/>
    </customSheetView>
    <customSheetView guid="{9386D0DD-1578-46D4-9FEE-0F1EAFEC2067}" fitToPage="1">
      <pane ySplit="4" topLeftCell="A5" activePane="bottomLeft" state="frozen"/>
      <selection pane="bottomLeft" activeCell="F18" sqref="F18"/>
      <pageMargins left="0.2" right="0.2" top="0.75" bottom="0.75" header="0.3" footer="0.3"/>
      <pageSetup paperSize="9" scale="56" fitToHeight="0" orientation="landscape" r:id="rId10"/>
    </customSheetView>
    <customSheetView guid="{88C792F4-414A-4321-A609-ECD60A983263}" fitToPage="1">
      <pane ySplit="4" topLeftCell="A5" activePane="bottomLeft" state="frozen"/>
      <selection pane="bottomLeft" activeCell="F18" sqref="F18"/>
      <pageMargins left="0.2" right="0.2" top="0.75" bottom="0.75" header="0.3" footer="0.3"/>
      <pageSetup paperSize="9" scale="56" fitToHeight="0" orientation="landscape" r:id="rId11"/>
    </customSheetView>
    <customSheetView guid="{4A08ABBE-44BA-4DC6-9A5F-E664EE767CA2}" fitToPage="1">
      <pane ySplit="4" topLeftCell="A16" activePane="bottomLeft" state="frozen"/>
      <selection pane="bottomLeft" activeCell="B18" sqref="B18"/>
      <pageMargins left="0.2" right="0.2" top="0.75" bottom="0.75" header="0.3" footer="0.3"/>
      <pageSetup paperSize="9" scale="56" fitToHeight="0" orientation="landscape" r:id="rId12"/>
    </customSheetView>
    <customSheetView guid="{5F2A233D-C7E5-4FBA-9E8D-1CAF30365ABB}" fitToPage="1">
      <pane ySplit="4" topLeftCell="A5" activePane="bottomLeft" state="frozen"/>
      <selection pane="bottomLeft" activeCell="F18" sqref="F18"/>
      <pageMargins left="0.2" right="0.2" top="0.75" bottom="0.75" header="0.3" footer="0.3"/>
      <pageSetup paperSize="9" scale="56" fitToHeight="0" orientation="landscape" r:id="rId13"/>
    </customSheetView>
    <customSheetView guid="{0C0319B8-B455-49DE-8E25-AB7E79C11706}" fitToPage="1">
      <pane ySplit="4" topLeftCell="A5" activePane="bottomLeft" state="frozen"/>
      <selection pane="bottomLeft" activeCell="F18" sqref="F18"/>
      <pageMargins left="0.2" right="0.2" top="0.75" bottom="0.75" header="0.3" footer="0.3"/>
      <pageSetup paperSize="9" scale="56" fitToHeight="0" orientation="landscape" r:id="rId14"/>
    </customSheetView>
    <customSheetView guid="{6547FD52-5DE4-4021-8292-52B790D5F781}" fitToPage="1">
      <pane ySplit="4" topLeftCell="A5" activePane="bottomLeft" state="frozen"/>
      <selection pane="bottomLeft" activeCell="M8" sqref="M8"/>
      <pageMargins left="0.2" right="0.2" top="0.75" bottom="0.75" header="0.3" footer="0.3"/>
      <pageSetup paperSize="9" scale="56" fitToHeight="0" orientation="landscape" r:id="rId15"/>
    </customSheetView>
    <customSheetView guid="{DE557C04-7254-4776-AC1C-0CF3B73D7727}" fitToPage="1" hiddenRows="1">
      <pane ySplit="4" topLeftCell="A28" activePane="bottomLeft" state="frozen"/>
      <selection pane="bottomLeft" activeCell="F6" sqref="F6:L6"/>
      <pageMargins left="0.2" right="0.2" top="0.75" bottom="0.75" header="0.3" footer="0.3"/>
      <pageSetup paperSize="9" scale="56" fitToHeight="0" orientation="landscape" r:id="rId16"/>
    </customSheetView>
    <customSheetView guid="{5AED97AA-B1D4-4E03-B63E-7C6D8C0B40F0}" fitToPage="1" topLeftCell="E1">
      <pane ySplit="4" topLeftCell="A5" activePane="bottomLeft" state="frozen"/>
      <selection pane="bottomLeft" activeCell="G8" sqref="G8"/>
      <pageMargins left="0.2" right="0.2" top="0.75" bottom="0.75" header="0.3" footer="0.3"/>
      <pageSetup paperSize="9" scale="51" fitToHeight="0" orientation="landscape" r:id="rId17"/>
    </customSheetView>
    <customSheetView guid="{727208C5-90CC-48F4-8BC5-59ECA8DAB5E6}" fitToPage="1">
      <pane ySplit="4" topLeftCell="A5" activePane="bottomLeft" state="frozen"/>
      <selection pane="bottomLeft" activeCell="F18" sqref="F18"/>
      <pageMargins left="0.2" right="0.2" top="0.75" bottom="0.75" header="0.3" footer="0.3"/>
      <pageSetup paperSize="9" scale="56" fitToHeight="0" orientation="landscape" r:id="rId18"/>
    </customSheetView>
    <customSheetView guid="{688BBEB2-EBE7-4D53-8B39-0E8F1BBDD3D3}" fitToPage="1" topLeftCell="E1">
      <pane ySplit="4" topLeftCell="A5" activePane="bottomLeft" state="frozen"/>
      <selection pane="bottomLeft" activeCell="G8" sqref="G8"/>
      <pageMargins left="0.2" right="0.2" top="0.75" bottom="0.75" header="0.3" footer="0.3"/>
      <pageSetup paperSize="9" scale="51" fitToHeight="0" orientation="landscape" r:id="rId19"/>
    </customSheetView>
    <customSheetView guid="{237A5E1A-B40D-4AFA-B67B-D65C0F901ECF}" fitToPage="1">
      <pane ySplit="3" topLeftCell="A4" activePane="bottomLeft" state="frozen"/>
      <selection pane="bottomLeft" activeCell="A2" sqref="A2:N2"/>
      <pageMargins left="0.2" right="0.2" top="0.75" bottom="0.75" header="0.3" footer="0.3"/>
      <pageSetup paperSize="9" scale="56" fitToHeight="0" orientation="landscape" r:id="rId20"/>
    </customSheetView>
    <customSheetView guid="{AE254DC0-BBB4-4792-85BB-FA676C64CC7A}" fitToPage="1">
      <pane ySplit="3" topLeftCell="A4" activePane="bottomLeft" state="frozen"/>
      <selection pane="bottomLeft" activeCell="A2" sqref="A2:N2"/>
      <pageMargins left="0.2" right="0.2" top="0.75" bottom="0.75" header="0.3" footer="0.3"/>
      <pageSetup paperSize="9" scale="56" fitToHeight="0" orientation="landscape" r:id="rId21"/>
    </customSheetView>
    <customSheetView guid="{841DB5B9-9D39-42B9-9485-4CCE7553F5A7}" fitToPage="1">
      <pane ySplit="3" topLeftCell="A4" activePane="bottomLeft" state="frozen"/>
      <selection pane="bottomLeft" activeCell="D34" sqref="D34"/>
      <pageMargins left="0.2" right="0.2" top="0.75" bottom="0.75" header="0.3" footer="0.3"/>
      <pageSetup paperSize="9" scale="56" fitToHeight="0" orientation="landscape" r:id="rId22"/>
    </customSheetView>
  </customSheetViews>
  <mergeCells count="2">
    <mergeCell ref="A2:N2"/>
    <mergeCell ref="M3:N3"/>
  </mergeCells>
  <pageMargins left="0.2" right="0.2" top="0.75" bottom="0.75" header="0.3" footer="0.3"/>
  <pageSetup paperSize="9" scale="56" fitToHeight="0" orientation="landscape" r:id="rId2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E9483D12-D84E-493C-88BD-D43B4FD367CC}">
      <pageMargins left="0.7" right="0.7" top="0.75" bottom="0.75" header="0.3" footer="0.3"/>
    </customSheetView>
    <customSheetView guid="{48110A77-EE78-4427-8FC9-4A8EB1D7D426}">
      <pageMargins left="0.7" right="0.7" top="0.75" bottom="0.75" header="0.3" footer="0.3"/>
    </customSheetView>
    <customSheetView guid="{237A5E1A-B40D-4AFA-B67B-D65C0F901ECF}">
      <pageMargins left="0.7" right="0.7" top="0.75" bottom="0.75" header="0.3" footer="0.3"/>
    </customSheetView>
    <customSheetView guid="{AE254DC0-BBB4-4792-85BB-FA676C64CC7A}">
      <pageMargins left="0.7" right="0.7" top="0.75" bottom="0.75" header="0.3" footer="0.3"/>
    </customSheetView>
    <customSheetView guid="{841DB5B9-9D39-42B9-9485-4CCE7553F5A7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Форма № 1 Доходы</vt:lpstr>
      <vt:lpstr>Форма № 2 Расходы</vt:lpstr>
      <vt:lpstr>Форма № 3 ИФДБ</vt:lpstr>
      <vt:lpstr>лист</vt:lpstr>
      <vt:lpstr>Лист1</vt:lpstr>
      <vt:lpstr>'Форма № 2 Расходы'!Заголовки_для_печати</vt:lpstr>
      <vt:lpstr>'Форма № 3 ИФДБ'!Область_печати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ФИРСОВА ЛЮДМИЛА ВЛАДИМИРОВНА</dc:creator>
  <cp:lastModifiedBy>ignatievatg</cp:lastModifiedBy>
  <cp:lastPrinted>2021-10-27T05:33:34Z</cp:lastPrinted>
  <dcterms:created xsi:type="dcterms:W3CDTF">2017-08-31T14:26:51Z</dcterms:created>
  <dcterms:modified xsi:type="dcterms:W3CDTF">2021-11-10T13:48:42Z</dcterms:modified>
</cp:coreProperties>
</file>